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2" i="8" l="1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T204" i="8" s="1"/>
  <c r="Q204" i="8"/>
  <c r="R204" i="8"/>
  <c r="S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T205" i="8" s="1"/>
  <c r="Q205" i="8"/>
  <c r="R205" i="8"/>
  <c r="S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T221" i="8" s="1"/>
  <c r="Q221" i="8"/>
  <c r="R221" i="8"/>
  <c r="S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T223" i="8" s="1"/>
  <c r="Q223" i="8"/>
  <c r="R223" i="8"/>
  <c r="S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T224" i="8" s="1"/>
  <c r="Q224" i="8"/>
  <c r="R224" i="8"/>
  <c r="S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T225" i="8" s="1"/>
  <c r="Q225" i="8"/>
  <c r="R225" i="8"/>
  <c r="S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U202" i="2"/>
  <c r="V202" i="2"/>
  <c r="W202" i="2"/>
  <c r="X202" i="2"/>
  <c r="Y202" i="2"/>
  <c r="AB202" i="2" s="1"/>
  <c r="Z202" i="2"/>
  <c r="AA202" i="2"/>
  <c r="AC202" i="2"/>
  <c r="U203" i="2"/>
  <c r="V203" i="2"/>
  <c r="W203" i="2"/>
  <c r="X203" i="2"/>
  <c r="AA203" i="2" s="1"/>
  <c r="Y203" i="2"/>
  <c r="Z203" i="2"/>
  <c r="AB203" i="2"/>
  <c r="AC203" i="2"/>
  <c r="U204" i="2"/>
  <c r="V204" i="2"/>
  <c r="W204" i="2"/>
  <c r="X204" i="2"/>
  <c r="Y204" i="2"/>
  <c r="AB204" i="2" s="1"/>
  <c r="Z204" i="2"/>
  <c r="AA204" i="2"/>
  <c r="AC204" i="2"/>
  <c r="U205" i="2"/>
  <c r="V205" i="2"/>
  <c r="W205" i="2"/>
  <c r="X205" i="2"/>
  <c r="Y205" i="2"/>
  <c r="AB205" i="2" s="1"/>
  <c r="Z205" i="2"/>
  <c r="AC205" i="2" s="1"/>
  <c r="AA205" i="2"/>
  <c r="U206" i="2"/>
  <c r="V206" i="2"/>
  <c r="W206" i="2"/>
  <c r="X206" i="2"/>
  <c r="Y206" i="2"/>
  <c r="AB206" i="2" s="1"/>
  <c r="Z206" i="2"/>
  <c r="AA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X208" i="2"/>
  <c r="Y208" i="2"/>
  <c r="Z208" i="2"/>
  <c r="AA208" i="2"/>
  <c r="AB208" i="2"/>
  <c r="AC208" i="2"/>
  <c r="U209" i="2"/>
  <c r="V209" i="2"/>
  <c r="W209" i="2"/>
  <c r="X209" i="2"/>
  <c r="Y209" i="2"/>
  <c r="Z209" i="2"/>
  <c r="AC209" i="2" s="1"/>
  <c r="AA209" i="2"/>
  <c r="AB209" i="2"/>
  <c r="U210" i="2"/>
  <c r="AA210" i="2" s="1"/>
  <c r="V210" i="2"/>
  <c r="W210" i="2"/>
  <c r="X210" i="2"/>
  <c r="Y210" i="2"/>
  <c r="AB210" i="2" s="1"/>
  <c r="Z210" i="2"/>
  <c r="AC210" i="2"/>
  <c r="U211" i="2"/>
  <c r="AA211" i="2" s="1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AB214" i="2" s="1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AC217" i="2" s="1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AA219" i="2" s="1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AB222" i="2" s="1"/>
  <c r="W222" i="2"/>
  <c r="X222" i="2"/>
  <c r="Y222" i="2"/>
  <c r="Z222" i="2"/>
  <c r="AC222" i="2"/>
  <c r="U223" i="2"/>
  <c r="AA223" i="2" s="1"/>
  <c r="V223" i="2"/>
  <c r="W223" i="2"/>
  <c r="X223" i="2"/>
  <c r="Y223" i="2"/>
  <c r="AB223" i="2" s="1"/>
  <c r="Z223" i="2"/>
  <c r="AC223" i="2"/>
  <c r="U224" i="2"/>
  <c r="V224" i="2"/>
  <c r="W224" i="2"/>
  <c r="AC224" i="2" s="1"/>
  <c r="X224" i="2"/>
  <c r="AA224" i="2" s="1"/>
  <c r="Y224" i="2"/>
  <c r="Z224" i="2"/>
  <c r="AB224" i="2"/>
  <c r="U225" i="2"/>
  <c r="V225" i="2"/>
  <c r="AB225" i="2" s="1"/>
  <c r="W225" i="2"/>
  <c r="AC225" i="2" s="1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 s="1"/>
  <c r="U227" i="2"/>
  <c r="AA227" i="2" s="1"/>
  <c r="V227" i="2"/>
  <c r="W227" i="2"/>
  <c r="X227" i="2"/>
  <c r="Y227" i="2"/>
  <c r="AB227" i="2" s="1"/>
  <c r="Z227" i="2"/>
  <c r="AC227" i="2"/>
  <c r="U228" i="2"/>
  <c r="V228" i="2"/>
  <c r="W228" i="2"/>
  <c r="AC228" i="2" s="1"/>
  <c r="X228" i="2"/>
  <c r="AA228" i="2" s="1"/>
  <c r="Y228" i="2"/>
  <c r="Z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AB230" i="2" s="1"/>
  <c r="W230" i="2"/>
  <c r="X230" i="2"/>
  <c r="Y230" i="2"/>
  <c r="Z230" i="2"/>
  <c r="AC230" i="2" s="1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S17" i="8" s="1"/>
  <c r="R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R34" i="8"/>
  <c r="S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T42" i="8" s="1"/>
  <c r="Q42" i="8"/>
  <c r="R42" i="8"/>
  <c r="S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T49" i="8" s="1"/>
  <c r="Q49" i="8"/>
  <c r="R49" i="8"/>
  <c r="S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AA9" i="2" s="1"/>
  <c r="Y9" i="2"/>
  <c r="Z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AA17" i="2" s="1"/>
  <c r="Y17" i="2"/>
  <c r="Z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Y97" i="2"/>
  <c r="Z97" i="2"/>
  <c r="AA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/>
  <c r="U108" i="2"/>
  <c r="V108" i="2"/>
  <c r="W108" i="2"/>
  <c r="X108" i="2"/>
  <c r="Y108" i="2"/>
  <c r="Z108" i="2"/>
  <c r="AB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AB110" i="2" s="1"/>
  <c r="W110" i="2"/>
  <c r="AC110" i="2" s="1"/>
  <c r="X110" i="2"/>
  <c r="Y110" i="2"/>
  <c r="Z110" i="2"/>
  <c r="AA110" i="2"/>
  <c r="U111" i="2"/>
  <c r="AA111" i="2" s="1"/>
  <c r="V111" i="2"/>
  <c r="W111" i="2"/>
  <c r="X111" i="2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AC113" i="2" s="1"/>
  <c r="X113" i="2"/>
  <c r="Y113" i="2"/>
  <c r="Z113" i="2"/>
  <c r="AA113" i="2"/>
  <c r="AB113" i="2"/>
  <c r="U114" i="2"/>
  <c r="V114" i="2"/>
  <c r="AB114" i="2" s="1"/>
  <c r="W114" i="2"/>
  <c r="X114" i="2"/>
  <c r="Y114" i="2"/>
  <c r="Z114" i="2"/>
  <c r="AA114" i="2"/>
  <c r="U115" i="2"/>
  <c r="AA115" i="2" s="1"/>
  <c r="V115" i="2"/>
  <c r="AB115" i="2" s="1"/>
  <c r="W115" i="2"/>
  <c r="X115" i="2"/>
  <c r="Y115" i="2"/>
  <c r="Z115" i="2"/>
  <c r="AC115" i="2"/>
  <c r="U116" i="2"/>
  <c r="V116" i="2"/>
  <c r="W116" i="2"/>
  <c r="X116" i="2"/>
  <c r="Y116" i="2"/>
  <c r="Z116" i="2"/>
  <c r="AB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W118" i="2"/>
  <c r="AC118" i="2" s="1"/>
  <c r="X118" i="2"/>
  <c r="AA118" i="2" s="1"/>
  <c r="Y118" i="2"/>
  <c r="Z118" i="2"/>
  <c r="AB118" i="2"/>
  <c r="U119" i="2"/>
  <c r="V119" i="2"/>
  <c r="AB119" i="2" s="1"/>
  <c r="W119" i="2"/>
  <c r="AC119" i="2" s="1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 s="1"/>
  <c r="U121" i="2"/>
  <c r="AA121" i="2" s="1"/>
  <c r="V121" i="2"/>
  <c r="W121" i="2"/>
  <c r="X121" i="2"/>
  <c r="Y121" i="2"/>
  <c r="AB121" i="2" s="1"/>
  <c r="Z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AB124" i="2" s="1"/>
  <c r="W124" i="2"/>
  <c r="X124" i="2"/>
  <c r="Y124" i="2"/>
  <c r="Z124" i="2"/>
  <c r="AC124" i="2" s="1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 s="1"/>
  <c r="U129" i="2"/>
  <c r="V129" i="2"/>
  <c r="W129" i="2"/>
  <c r="X129" i="2"/>
  <c r="Y129" i="2"/>
  <c r="Z129" i="2"/>
  <c r="AB129" i="2"/>
  <c r="AC129" i="2"/>
  <c r="U130" i="2"/>
  <c r="V130" i="2"/>
  <c r="W130" i="2"/>
  <c r="AC130" i="2" s="1"/>
  <c r="X130" i="2"/>
  <c r="Y130" i="2"/>
  <c r="Z130" i="2"/>
  <c r="AA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W132" i="2"/>
  <c r="X132" i="2"/>
  <c r="Y132" i="2"/>
  <c r="Z132" i="2"/>
  <c r="AC132" i="2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 s="1"/>
  <c r="U137" i="2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Y138" i="2"/>
  <c r="Z138" i="2"/>
  <c r="AA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C140" i="2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 s="1"/>
  <c r="U145" i="2"/>
  <c r="V145" i="2"/>
  <c r="W145" i="2"/>
  <c r="X145" i="2"/>
  <c r="Y145" i="2"/>
  <c r="Z145" i="2"/>
  <c r="AB145" i="2"/>
  <c r="AC145" i="2"/>
  <c r="U146" i="2"/>
  <c r="V146" i="2"/>
  <c r="W146" i="2"/>
  <c r="AC146" i="2" s="1"/>
  <c r="X146" i="2"/>
  <c r="Y146" i="2"/>
  <c r="Z146" i="2"/>
  <c r="AA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W148" i="2"/>
  <c r="X148" i="2"/>
  <c r="Y148" i="2"/>
  <c r="Z148" i="2"/>
  <c r="AC148" i="2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 s="1"/>
  <c r="U153" i="2"/>
  <c r="V153" i="2"/>
  <c r="W153" i="2"/>
  <c r="X153" i="2"/>
  <c r="Y153" i="2"/>
  <c r="Z153" i="2"/>
  <c r="AB153" i="2"/>
  <c r="AC153" i="2"/>
  <c r="U154" i="2"/>
  <c r="V154" i="2"/>
  <c r="W154" i="2"/>
  <c r="AC154" i="2" s="1"/>
  <c r="X154" i="2"/>
  <c r="Y154" i="2"/>
  <c r="Z154" i="2"/>
  <c r="AA154" i="2"/>
  <c r="AB154" i="2"/>
  <c r="U155" i="2"/>
  <c r="V155" i="2"/>
  <c r="AB155" i="2" s="1"/>
  <c r="W155" i="2"/>
  <c r="AC155" i="2" s="1"/>
  <c r="X155" i="2"/>
  <c r="Y155" i="2"/>
  <c r="Z155" i="2"/>
  <c r="AA155" i="2"/>
  <c r="U156" i="2"/>
  <c r="AA156" i="2" s="1"/>
  <c r="V156" i="2"/>
  <c r="W156" i="2"/>
  <c r="X156" i="2"/>
  <c r="Y156" i="2"/>
  <c r="Z156" i="2"/>
  <c r="AC156" i="2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X159" i="2"/>
  <c r="Y159" i="2"/>
  <c r="Z159" i="2"/>
  <c r="AA159" i="2"/>
  <c r="U160" i="2"/>
  <c r="AA160" i="2" s="1"/>
  <c r="V160" i="2"/>
  <c r="AB160" i="2" s="1"/>
  <c r="W160" i="2"/>
  <c r="X160" i="2"/>
  <c r="Y160" i="2"/>
  <c r="Z160" i="2"/>
  <c r="AC160" i="2" s="1"/>
  <c r="U161" i="2"/>
  <c r="V161" i="2"/>
  <c r="W161" i="2"/>
  <c r="X161" i="2"/>
  <c r="Y161" i="2"/>
  <c r="Z161" i="2"/>
  <c r="AB161" i="2"/>
  <c r="AC161" i="2"/>
  <c r="U162" i="2"/>
  <c r="V162" i="2"/>
  <c r="W162" i="2"/>
  <c r="AC162" i="2" s="1"/>
  <c r="X162" i="2"/>
  <c r="Y162" i="2"/>
  <c r="Z162" i="2"/>
  <c r="AA162" i="2"/>
  <c r="AB162" i="2"/>
  <c r="U163" i="2"/>
  <c r="V163" i="2"/>
  <c r="AB163" i="2" s="1"/>
  <c r="W163" i="2"/>
  <c r="AC163" i="2" s="1"/>
  <c r="X163" i="2"/>
  <c r="Y163" i="2"/>
  <c r="Z163" i="2"/>
  <c r="AA163" i="2"/>
  <c r="U164" i="2"/>
  <c r="AA164" i="2" s="1"/>
  <c r="V164" i="2"/>
  <c r="W164" i="2"/>
  <c r="X164" i="2"/>
  <c r="Y164" i="2"/>
  <c r="Z164" i="2"/>
  <c r="AC164" i="2"/>
  <c r="U165" i="2"/>
  <c r="AA165" i="2" s="1"/>
  <c r="V165" i="2"/>
  <c r="W165" i="2"/>
  <c r="X165" i="2"/>
  <c r="Y165" i="2"/>
  <c r="AB165" i="2" s="1"/>
  <c r="Z165" i="2"/>
  <c r="AC165" i="2"/>
  <c r="U166" i="2"/>
  <c r="V166" i="2"/>
  <c r="W166" i="2"/>
  <c r="AC166" i="2" s="1"/>
  <c r="X166" i="2"/>
  <c r="AA166" i="2" s="1"/>
  <c r="Y166" i="2"/>
  <c r="Z166" i="2"/>
  <c r="AB166" i="2"/>
  <c r="U167" i="2"/>
  <c r="V167" i="2"/>
  <c r="AB167" i="2" s="1"/>
  <c r="W167" i="2"/>
  <c r="X167" i="2"/>
  <c r="Y167" i="2"/>
  <c r="Z167" i="2"/>
  <c r="AA167" i="2"/>
  <c r="U168" i="2"/>
  <c r="AA168" i="2" s="1"/>
  <c r="V168" i="2"/>
  <c r="AB168" i="2" s="1"/>
  <c r="W168" i="2"/>
  <c r="X168" i="2"/>
  <c r="Y168" i="2"/>
  <c r="Z168" i="2"/>
  <c r="AC168" i="2" s="1"/>
  <c r="U169" i="2"/>
  <c r="V169" i="2"/>
  <c r="W169" i="2"/>
  <c r="X169" i="2"/>
  <c r="Y169" i="2"/>
  <c r="Z169" i="2"/>
  <c r="AB169" i="2"/>
  <c r="AC169" i="2"/>
  <c r="U170" i="2"/>
  <c r="V170" i="2"/>
  <c r="W170" i="2"/>
  <c r="AC170" i="2" s="1"/>
  <c r="X170" i="2"/>
  <c r="Y170" i="2"/>
  <c r="Z170" i="2"/>
  <c r="AA170" i="2"/>
  <c r="AB170" i="2"/>
  <c r="U171" i="2"/>
  <c r="V171" i="2"/>
  <c r="AB171" i="2" s="1"/>
  <c r="W171" i="2"/>
  <c r="AC171" i="2" s="1"/>
  <c r="X171" i="2"/>
  <c r="Y171" i="2"/>
  <c r="Z171" i="2"/>
  <c r="AA171" i="2"/>
  <c r="U172" i="2"/>
  <c r="AA172" i="2" s="1"/>
  <c r="V172" i="2"/>
  <c r="W172" i="2"/>
  <c r="X172" i="2"/>
  <c r="Y172" i="2"/>
  <c r="Z172" i="2"/>
  <c r="AC172" i="2"/>
  <c r="U173" i="2"/>
  <c r="AA173" i="2" s="1"/>
  <c r="V173" i="2"/>
  <c r="W173" i="2"/>
  <c r="X173" i="2"/>
  <c r="Y173" i="2"/>
  <c r="AB173" i="2" s="1"/>
  <c r="Z173" i="2"/>
  <c r="AC173" i="2"/>
  <c r="U174" i="2"/>
  <c r="V174" i="2"/>
  <c r="W174" i="2"/>
  <c r="AC174" i="2" s="1"/>
  <c r="X174" i="2"/>
  <c r="AA174" i="2" s="1"/>
  <c r="Y174" i="2"/>
  <c r="Z174" i="2"/>
  <c r="AB174" i="2"/>
  <c r="U175" i="2"/>
  <c r="V175" i="2"/>
  <c r="AB175" i="2" s="1"/>
  <c r="W175" i="2"/>
  <c r="X175" i="2"/>
  <c r="Y175" i="2"/>
  <c r="Z175" i="2"/>
  <c r="AA175" i="2"/>
  <c r="U176" i="2"/>
  <c r="AA176" i="2" s="1"/>
  <c r="V176" i="2"/>
  <c r="AB176" i="2" s="1"/>
  <c r="W176" i="2"/>
  <c r="X176" i="2"/>
  <c r="Y176" i="2"/>
  <c r="Z176" i="2"/>
  <c r="AC176" i="2" s="1"/>
  <c r="U177" i="2"/>
  <c r="V177" i="2"/>
  <c r="W177" i="2"/>
  <c r="X177" i="2"/>
  <c r="Y177" i="2"/>
  <c r="Z177" i="2"/>
  <c r="AB177" i="2"/>
  <c r="AC177" i="2"/>
  <c r="U178" i="2"/>
  <c r="V178" i="2"/>
  <c r="W178" i="2"/>
  <c r="AC178" i="2" s="1"/>
  <c r="X178" i="2"/>
  <c r="Y178" i="2"/>
  <c r="Z178" i="2"/>
  <c r="AA178" i="2"/>
  <c r="AB178" i="2"/>
  <c r="U179" i="2"/>
  <c r="V179" i="2"/>
  <c r="AB179" i="2" s="1"/>
  <c r="W179" i="2"/>
  <c r="AC179" i="2" s="1"/>
  <c r="X179" i="2"/>
  <c r="Y179" i="2"/>
  <c r="Z179" i="2"/>
  <c r="AA179" i="2"/>
  <c r="U180" i="2"/>
  <c r="AA180" i="2" s="1"/>
  <c r="V180" i="2"/>
  <c r="W180" i="2"/>
  <c r="X180" i="2"/>
  <c r="Y180" i="2"/>
  <c r="Z180" i="2"/>
  <c r="AC180" i="2"/>
  <c r="U181" i="2"/>
  <c r="AA181" i="2" s="1"/>
  <c r="V181" i="2"/>
  <c r="W181" i="2"/>
  <c r="X181" i="2"/>
  <c r="Y181" i="2"/>
  <c r="AB181" i="2" s="1"/>
  <c r="Z181" i="2"/>
  <c r="AC181" i="2"/>
  <c r="U182" i="2"/>
  <c r="V182" i="2"/>
  <c r="W182" i="2"/>
  <c r="AC182" i="2" s="1"/>
  <c r="X182" i="2"/>
  <c r="AA182" i="2" s="1"/>
  <c r="Y182" i="2"/>
  <c r="Z182" i="2"/>
  <c r="AB182" i="2"/>
  <c r="U183" i="2"/>
  <c r="V183" i="2"/>
  <c r="AB183" i="2" s="1"/>
  <c r="W183" i="2"/>
  <c r="X183" i="2"/>
  <c r="Y183" i="2"/>
  <c r="Z183" i="2"/>
  <c r="AA183" i="2"/>
  <c r="U184" i="2"/>
  <c r="AA184" i="2" s="1"/>
  <c r="V184" i="2"/>
  <c r="AB184" i="2" s="1"/>
  <c r="W184" i="2"/>
  <c r="X184" i="2"/>
  <c r="Y184" i="2"/>
  <c r="Z184" i="2"/>
  <c r="AC184" i="2" s="1"/>
  <c r="U185" i="2"/>
  <c r="V185" i="2"/>
  <c r="W185" i="2"/>
  <c r="X185" i="2"/>
  <c r="Y185" i="2"/>
  <c r="Z185" i="2"/>
  <c r="AB185" i="2"/>
  <c r="AC185" i="2"/>
  <c r="U186" i="2"/>
  <c r="V186" i="2"/>
  <c r="W186" i="2"/>
  <c r="AC186" i="2" s="1"/>
  <c r="X186" i="2"/>
  <c r="Y186" i="2"/>
  <c r="Z186" i="2"/>
  <c r="AA186" i="2"/>
  <c r="AB186" i="2"/>
  <c r="U187" i="2"/>
  <c r="V187" i="2"/>
  <c r="AB187" i="2" s="1"/>
  <c r="W187" i="2"/>
  <c r="AC187" i="2" s="1"/>
  <c r="X187" i="2"/>
  <c r="Y187" i="2"/>
  <c r="Z187" i="2"/>
  <c r="AA187" i="2"/>
  <c r="U188" i="2"/>
  <c r="AA188" i="2" s="1"/>
  <c r="V188" i="2"/>
  <c r="W188" i="2"/>
  <c r="X188" i="2"/>
  <c r="Y188" i="2"/>
  <c r="Z188" i="2"/>
  <c r="AC188" i="2"/>
  <c r="U189" i="2"/>
  <c r="AA189" i="2" s="1"/>
  <c r="V189" i="2"/>
  <c r="W189" i="2"/>
  <c r="X189" i="2"/>
  <c r="Y189" i="2"/>
  <c r="AB189" i="2" s="1"/>
  <c r="Z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X191" i="2"/>
  <c r="Y191" i="2"/>
  <c r="Z191" i="2"/>
  <c r="AA191" i="2"/>
  <c r="U192" i="2"/>
  <c r="AA192" i="2" s="1"/>
  <c r="V192" i="2"/>
  <c r="AB192" i="2" s="1"/>
  <c r="W192" i="2"/>
  <c r="X192" i="2"/>
  <c r="Y192" i="2"/>
  <c r="Z192" i="2"/>
  <c r="AC192" i="2" s="1"/>
  <c r="U193" i="2"/>
  <c r="V193" i="2"/>
  <c r="W193" i="2"/>
  <c r="X193" i="2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AC195" i="2" s="1"/>
  <c r="X195" i="2"/>
  <c r="Y195" i="2"/>
  <c r="Z195" i="2"/>
  <c r="AA195" i="2"/>
  <c r="U196" i="2"/>
  <c r="AA196" i="2" s="1"/>
  <c r="V196" i="2"/>
  <c r="W196" i="2"/>
  <c r="X196" i="2"/>
  <c r="Y196" i="2"/>
  <c r="Z196" i="2"/>
  <c r="AC196" i="2"/>
  <c r="U197" i="2"/>
  <c r="AA197" i="2" s="1"/>
  <c r="V197" i="2"/>
  <c r="W197" i="2"/>
  <c r="X197" i="2"/>
  <c r="Y197" i="2"/>
  <c r="AB197" i="2" s="1"/>
  <c r="Z197" i="2"/>
  <c r="AC197" i="2"/>
  <c r="U198" i="2"/>
  <c r="V198" i="2"/>
  <c r="W198" i="2"/>
  <c r="AC198" i="2" s="1"/>
  <c r="X198" i="2"/>
  <c r="AA198" i="2" s="1"/>
  <c r="Y198" i="2"/>
  <c r="Z198" i="2"/>
  <c r="AB198" i="2"/>
  <c r="U199" i="2"/>
  <c r="V199" i="2"/>
  <c r="AB199" i="2" s="1"/>
  <c r="W199" i="2"/>
  <c r="X199" i="2"/>
  <c r="Y199" i="2"/>
  <c r="Z199" i="2"/>
  <c r="AA199" i="2"/>
  <c r="U200" i="2"/>
  <c r="AA200" i="2" s="1"/>
  <c r="V200" i="2"/>
  <c r="AB200" i="2" s="1"/>
  <c r="W200" i="2"/>
  <c r="X200" i="2"/>
  <c r="Y200" i="2"/>
  <c r="Z200" i="2"/>
  <c r="AC200" i="2" s="1"/>
  <c r="U201" i="2"/>
  <c r="V201" i="2"/>
  <c r="W201" i="2"/>
  <c r="AC201" i="2" s="1"/>
  <c r="X201" i="2"/>
  <c r="Y201" i="2"/>
  <c r="AB201" i="2" s="1"/>
  <c r="Z20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F49" i="2"/>
  <c r="G49" i="2"/>
  <c r="H49" i="2"/>
  <c r="I49" i="2"/>
  <c r="J49" i="2"/>
  <c r="K49" i="2"/>
  <c r="L49" i="2"/>
  <c r="M49" i="2"/>
  <c r="N49" i="2"/>
  <c r="O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N80" i="2" s="1"/>
  <c r="F80" i="2"/>
  <c r="O80" i="2" s="1"/>
  <c r="G80" i="2"/>
  <c r="H80" i="2"/>
  <c r="I80" i="2"/>
  <c r="J80" i="2"/>
  <c r="K80" i="2"/>
  <c r="L80" i="2"/>
  <c r="M80" i="2"/>
  <c r="P80" i="2"/>
  <c r="E81" i="2"/>
  <c r="N81" i="2" s="1"/>
  <c r="F81" i="2"/>
  <c r="O81" i="2" s="1"/>
  <c r="G81" i="2"/>
  <c r="H81" i="2"/>
  <c r="I81" i="2"/>
  <c r="J81" i="2"/>
  <c r="K81" i="2"/>
  <c r="L81" i="2"/>
  <c r="M81" i="2"/>
  <c r="P81" i="2"/>
  <c r="E82" i="2"/>
  <c r="N82" i="2" s="1"/>
  <c r="F82" i="2"/>
  <c r="O82" i="2" s="1"/>
  <c r="G82" i="2"/>
  <c r="H82" i="2"/>
  <c r="I82" i="2"/>
  <c r="J82" i="2"/>
  <c r="K82" i="2"/>
  <c r="L82" i="2"/>
  <c r="M82" i="2"/>
  <c r="P82" i="2"/>
  <c r="E83" i="2"/>
  <c r="N83" i="2" s="1"/>
  <c r="F83" i="2"/>
  <c r="O83" i="2" s="1"/>
  <c r="G83" i="2"/>
  <c r="H83" i="2"/>
  <c r="I83" i="2"/>
  <c r="J83" i="2"/>
  <c r="K83" i="2"/>
  <c r="L83" i="2"/>
  <c r="M83" i="2"/>
  <c r="P83" i="2"/>
  <c r="E84" i="2"/>
  <c r="N84" i="2" s="1"/>
  <c r="F84" i="2"/>
  <c r="O84" i="2" s="1"/>
  <c r="G84" i="2"/>
  <c r="H84" i="2"/>
  <c r="I84" i="2"/>
  <c r="J84" i="2"/>
  <c r="K84" i="2"/>
  <c r="L84" i="2"/>
  <c r="M84" i="2"/>
  <c r="P84" i="2"/>
  <c r="E85" i="2"/>
  <c r="N85" i="2" s="1"/>
  <c r="F85" i="2"/>
  <c r="O85" i="2" s="1"/>
  <c r="G85" i="2"/>
  <c r="H85" i="2"/>
  <c r="I85" i="2"/>
  <c r="J85" i="2"/>
  <c r="K85" i="2"/>
  <c r="L85" i="2"/>
  <c r="M85" i="2"/>
  <c r="P85" i="2"/>
  <c r="E86" i="2"/>
  <c r="N86" i="2" s="1"/>
  <c r="F86" i="2"/>
  <c r="O86" i="2" s="1"/>
  <c r="G86" i="2"/>
  <c r="H86" i="2"/>
  <c r="I86" i="2"/>
  <c r="J86" i="2"/>
  <c r="K86" i="2"/>
  <c r="L86" i="2"/>
  <c r="M86" i="2"/>
  <c r="P86" i="2"/>
  <c r="E87" i="2"/>
  <c r="N87" i="2" s="1"/>
  <c r="F87" i="2"/>
  <c r="O87" i="2" s="1"/>
  <c r="G87" i="2"/>
  <c r="H87" i="2"/>
  <c r="I87" i="2"/>
  <c r="J87" i="2"/>
  <c r="K87" i="2"/>
  <c r="L87" i="2"/>
  <c r="M87" i="2"/>
  <c r="P87" i="2"/>
  <c r="E88" i="2"/>
  <c r="N88" i="2" s="1"/>
  <c r="F88" i="2"/>
  <c r="O88" i="2" s="1"/>
  <c r="G88" i="2"/>
  <c r="H88" i="2"/>
  <c r="I88" i="2"/>
  <c r="J88" i="2"/>
  <c r="K88" i="2"/>
  <c r="L88" i="2"/>
  <c r="M88" i="2"/>
  <c r="P88" i="2"/>
  <c r="E89" i="2"/>
  <c r="N89" i="2" s="1"/>
  <c r="F89" i="2"/>
  <c r="O89" i="2" s="1"/>
  <c r="G89" i="2"/>
  <c r="H89" i="2"/>
  <c r="I89" i="2"/>
  <c r="J89" i="2"/>
  <c r="K89" i="2"/>
  <c r="L89" i="2"/>
  <c r="M89" i="2"/>
  <c r="P89" i="2"/>
  <c r="E90" i="2"/>
  <c r="N90" i="2" s="1"/>
  <c r="F90" i="2"/>
  <c r="O90" i="2" s="1"/>
  <c r="G90" i="2"/>
  <c r="H90" i="2"/>
  <c r="I90" i="2"/>
  <c r="J90" i="2"/>
  <c r="K90" i="2"/>
  <c r="L90" i="2"/>
  <c r="M90" i="2"/>
  <c r="P90" i="2"/>
  <c r="E91" i="2"/>
  <c r="N91" i="2" s="1"/>
  <c r="F91" i="2"/>
  <c r="O91" i="2" s="1"/>
  <c r="G91" i="2"/>
  <c r="H91" i="2"/>
  <c r="I91" i="2"/>
  <c r="J91" i="2"/>
  <c r="K91" i="2"/>
  <c r="L91" i="2"/>
  <c r="M91" i="2"/>
  <c r="P91" i="2"/>
  <c r="E92" i="2"/>
  <c r="N92" i="2" s="1"/>
  <c r="F92" i="2"/>
  <c r="O92" i="2" s="1"/>
  <c r="G92" i="2"/>
  <c r="H92" i="2"/>
  <c r="I92" i="2"/>
  <c r="J92" i="2"/>
  <c r="K92" i="2"/>
  <c r="L92" i="2"/>
  <c r="M92" i="2"/>
  <c r="P92" i="2"/>
  <c r="E93" i="2"/>
  <c r="N93" i="2" s="1"/>
  <c r="F93" i="2"/>
  <c r="O93" i="2" s="1"/>
  <c r="G93" i="2"/>
  <c r="H93" i="2"/>
  <c r="I93" i="2"/>
  <c r="J93" i="2"/>
  <c r="K93" i="2"/>
  <c r="L93" i="2"/>
  <c r="M93" i="2"/>
  <c r="P93" i="2"/>
  <c r="E94" i="2"/>
  <c r="N94" i="2" s="1"/>
  <c r="F94" i="2"/>
  <c r="O94" i="2" s="1"/>
  <c r="G94" i="2"/>
  <c r="H94" i="2"/>
  <c r="I94" i="2"/>
  <c r="J94" i="2"/>
  <c r="K94" i="2"/>
  <c r="L94" i="2"/>
  <c r="M94" i="2"/>
  <c r="P94" i="2"/>
  <c r="E95" i="2"/>
  <c r="N95" i="2" s="1"/>
  <c r="F95" i="2"/>
  <c r="O95" i="2" s="1"/>
  <c r="G95" i="2"/>
  <c r="H95" i="2"/>
  <c r="I95" i="2"/>
  <c r="J95" i="2"/>
  <c r="K95" i="2"/>
  <c r="L95" i="2"/>
  <c r="M95" i="2"/>
  <c r="P95" i="2"/>
  <c r="E96" i="2"/>
  <c r="N96" i="2" s="1"/>
  <c r="F96" i="2"/>
  <c r="O96" i="2" s="1"/>
  <c r="G96" i="2"/>
  <c r="H96" i="2"/>
  <c r="I96" i="2"/>
  <c r="J96" i="2"/>
  <c r="K96" i="2"/>
  <c r="L96" i="2"/>
  <c r="M96" i="2"/>
  <c r="P96" i="2"/>
  <c r="E97" i="2"/>
  <c r="N97" i="2" s="1"/>
  <c r="F97" i="2"/>
  <c r="O97" i="2" s="1"/>
  <c r="G97" i="2"/>
  <c r="H97" i="2"/>
  <c r="I97" i="2"/>
  <c r="J97" i="2"/>
  <c r="K97" i="2"/>
  <c r="L97" i="2"/>
  <c r="M97" i="2"/>
  <c r="P97" i="2"/>
  <c r="E98" i="2"/>
  <c r="N98" i="2" s="1"/>
  <c r="F98" i="2"/>
  <c r="O98" i="2" s="1"/>
  <c r="G98" i="2"/>
  <c r="H98" i="2"/>
  <c r="I98" i="2"/>
  <c r="J98" i="2"/>
  <c r="K98" i="2"/>
  <c r="L98" i="2"/>
  <c r="M98" i="2"/>
  <c r="P98" i="2"/>
  <c r="E99" i="2"/>
  <c r="N99" i="2" s="1"/>
  <c r="F99" i="2"/>
  <c r="O99" i="2" s="1"/>
  <c r="G99" i="2"/>
  <c r="H99" i="2"/>
  <c r="I99" i="2"/>
  <c r="J99" i="2"/>
  <c r="K99" i="2"/>
  <c r="L99" i="2"/>
  <c r="M99" i="2"/>
  <c r="P99" i="2"/>
  <c r="E100" i="2"/>
  <c r="N100" i="2" s="1"/>
  <c r="F100" i="2"/>
  <c r="O100" i="2" s="1"/>
  <c r="G100" i="2"/>
  <c r="H100" i="2"/>
  <c r="I100" i="2"/>
  <c r="J100" i="2"/>
  <c r="K100" i="2"/>
  <c r="L100" i="2"/>
  <c r="M100" i="2"/>
  <c r="P100" i="2"/>
  <c r="E101" i="2"/>
  <c r="N101" i="2" s="1"/>
  <c r="F101" i="2"/>
  <c r="O101" i="2" s="1"/>
  <c r="G101" i="2"/>
  <c r="H101" i="2"/>
  <c r="I101" i="2"/>
  <c r="J101" i="2"/>
  <c r="K101" i="2"/>
  <c r="L101" i="2"/>
  <c r="M101" i="2"/>
  <c r="P101" i="2"/>
  <c r="E102" i="2"/>
  <c r="N102" i="2" s="1"/>
  <c r="F102" i="2"/>
  <c r="O102" i="2" s="1"/>
  <c r="G102" i="2"/>
  <c r="H102" i="2"/>
  <c r="I102" i="2"/>
  <c r="J102" i="2"/>
  <c r="K102" i="2"/>
  <c r="L102" i="2"/>
  <c r="M102" i="2"/>
  <c r="P102" i="2"/>
  <c r="E103" i="2"/>
  <c r="N103" i="2" s="1"/>
  <c r="F103" i="2"/>
  <c r="O103" i="2" s="1"/>
  <c r="G103" i="2"/>
  <c r="H103" i="2"/>
  <c r="I103" i="2"/>
  <c r="J103" i="2"/>
  <c r="K103" i="2"/>
  <c r="L103" i="2"/>
  <c r="M103" i="2"/>
  <c r="P103" i="2"/>
  <c r="E104" i="2"/>
  <c r="N104" i="2" s="1"/>
  <c r="F104" i="2"/>
  <c r="O104" i="2" s="1"/>
  <c r="G104" i="2"/>
  <c r="H104" i="2"/>
  <c r="I104" i="2"/>
  <c r="J104" i="2"/>
  <c r="K104" i="2"/>
  <c r="L104" i="2"/>
  <c r="M104" i="2"/>
  <c r="P104" i="2"/>
  <c r="E105" i="2"/>
  <c r="N105" i="2" s="1"/>
  <c r="F105" i="2"/>
  <c r="O105" i="2" s="1"/>
  <c r="G105" i="2"/>
  <c r="H105" i="2"/>
  <c r="I105" i="2"/>
  <c r="J105" i="2"/>
  <c r="K105" i="2"/>
  <c r="L105" i="2"/>
  <c r="M105" i="2"/>
  <c r="P105" i="2"/>
  <c r="E106" i="2"/>
  <c r="N106" i="2" s="1"/>
  <c r="F106" i="2"/>
  <c r="O106" i="2" s="1"/>
  <c r="G106" i="2"/>
  <c r="H106" i="2"/>
  <c r="I106" i="2"/>
  <c r="J106" i="2"/>
  <c r="K106" i="2"/>
  <c r="L106" i="2"/>
  <c r="M106" i="2"/>
  <c r="P106" i="2"/>
  <c r="E107" i="2"/>
  <c r="N107" i="2" s="1"/>
  <c r="F107" i="2"/>
  <c r="O107" i="2" s="1"/>
  <c r="G107" i="2"/>
  <c r="H107" i="2"/>
  <c r="I107" i="2"/>
  <c r="J107" i="2"/>
  <c r="K107" i="2"/>
  <c r="L107" i="2"/>
  <c r="M107" i="2"/>
  <c r="P107" i="2"/>
  <c r="E108" i="2"/>
  <c r="N108" i="2" s="1"/>
  <c r="F108" i="2"/>
  <c r="O108" i="2" s="1"/>
  <c r="G108" i="2"/>
  <c r="H108" i="2"/>
  <c r="I108" i="2"/>
  <c r="J108" i="2"/>
  <c r="K108" i="2"/>
  <c r="L108" i="2"/>
  <c r="M108" i="2"/>
  <c r="P108" i="2"/>
  <c r="E109" i="2"/>
  <c r="N109" i="2" s="1"/>
  <c r="F109" i="2"/>
  <c r="O109" i="2" s="1"/>
  <c r="G109" i="2"/>
  <c r="H109" i="2"/>
  <c r="I109" i="2"/>
  <c r="J109" i="2"/>
  <c r="K109" i="2"/>
  <c r="L109" i="2"/>
  <c r="M109" i="2"/>
  <c r="P109" i="2"/>
  <c r="E110" i="2"/>
  <c r="N110" i="2" s="1"/>
  <c r="F110" i="2"/>
  <c r="O110" i="2" s="1"/>
  <c r="G110" i="2"/>
  <c r="H110" i="2"/>
  <c r="I110" i="2"/>
  <c r="J110" i="2"/>
  <c r="K110" i="2"/>
  <c r="L110" i="2"/>
  <c r="M110" i="2"/>
  <c r="P110" i="2"/>
  <c r="E111" i="2"/>
  <c r="N111" i="2" s="1"/>
  <c r="F111" i="2"/>
  <c r="O111" i="2" s="1"/>
  <c r="G111" i="2"/>
  <c r="H111" i="2"/>
  <c r="I111" i="2"/>
  <c r="J111" i="2"/>
  <c r="K111" i="2"/>
  <c r="L111" i="2"/>
  <c r="M111" i="2"/>
  <c r="P111" i="2"/>
  <c r="E112" i="2"/>
  <c r="N112" i="2" s="1"/>
  <c r="F112" i="2"/>
  <c r="O112" i="2" s="1"/>
  <c r="G112" i="2"/>
  <c r="H112" i="2"/>
  <c r="I112" i="2"/>
  <c r="J112" i="2"/>
  <c r="K112" i="2"/>
  <c r="L112" i="2"/>
  <c r="M112" i="2"/>
  <c r="P112" i="2"/>
  <c r="E113" i="2"/>
  <c r="N113" i="2" s="1"/>
  <c r="F113" i="2"/>
  <c r="O113" i="2" s="1"/>
  <c r="G113" i="2"/>
  <c r="H113" i="2"/>
  <c r="I113" i="2"/>
  <c r="J113" i="2"/>
  <c r="K113" i="2"/>
  <c r="L113" i="2"/>
  <c r="M113" i="2"/>
  <c r="P113" i="2"/>
  <c r="E114" i="2"/>
  <c r="N114" i="2" s="1"/>
  <c r="F114" i="2"/>
  <c r="O114" i="2" s="1"/>
  <c r="G114" i="2"/>
  <c r="H114" i="2"/>
  <c r="I114" i="2"/>
  <c r="J114" i="2"/>
  <c r="K114" i="2"/>
  <c r="L114" i="2"/>
  <c r="M114" i="2"/>
  <c r="P114" i="2"/>
  <c r="E115" i="2"/>
  <c r="N115" i="2" s="1"/>
  <c r="F115" i="2"/>
  <c r="O115" i="2" s="1"/>
  <c r="G115" i="2"/>
  <c r="H115" i="2"/>
  <c r="I115" i="2"/>
  <c r="J115" i="2"/>
  <c r="K115" i="2"/>
  <c r="L115" i="2"/>
  <c r="M115" i="2"/>
  <c r="P115" i="2"/>
  <c r="E116" i="2"/>
  <c r="N116" i="2" s="1"/>
  <c r="F116" i="2"/>
  <c r="O116" i="2" s="1"/>
  <c r="G116" i="2"/>
  <c r="H116" i="2"/>
  <c r="I116" i="2"/>
  <c r="J116" i="2"/>
  <c r="K116" i="2"/>
  <c r="L116" i="2"/>
  <c r="M116" i="2"/>
  <c r="P116" i="2"/>
  <c r="E117" i="2"/>
  <c r="N117" i="2" s="1"/>
  <c r="F117" i="2"/>
  <c r="O117" i="2" s="1"/>
  <c r="G117" i="2"/>
  <c r="H117" i="2"/>
  <c r="I117" i="2"/>
  <c r="J117" i="2"/>
  <c r="K117" i="2"/>
  <c r="L117" i="2"/>
  <c r="M117" i="2"/>
  <c r="P117" i="2"/>
  <c r="E118" i="2"/>
  <c r="N118" i="2" s="1"/>
  <c r="F118" i="2"/>
  <c r="O118" i="2" s="1"/>
  <c r="G118" i="2"/>
  <c r="H118" i="2"/>
  <c r="I118" i="2"/>
  <c r="J118" i="2"/>
  <c r="K118" i="2"/>
  <c r="L118" i="2"/>
  <c r="M118" i="2"/>
  <c r="P118" i="2"/>
  <c r="E119" i="2"/>
  <c r="N119" i="2" s="1"/>
  <c r="F119" i="2"/>
  <c r="O119" i="2" s="1"/>
  <c r="G119" i="2"/>
  <c r="H119" i="2"/>
  <c r="I119" i="2"/>
  <c r="J119" i="2"/>
  <c r="K119" i="2"/>
  <c r="L119" i="2"/>
  <c r="M119" i="2"/>
  <c r="P119" i="2"/>
  <c r="E120" i="2"/>
  <c r="N120" i="2" s="1"/>
  <c r="F120" i="2"/>
  <c r="O120" i="2" s="1"/>
  <c r="G120" i="2"/>
  <c r="H120" i="2"/>
  <c r="I120" i="2"/>
  <c r="J120" i="2"/>
  <c r="K120" i="2"/>
  <c r="L120" i="2"/>
  <c r="M120" i="2"/>
  <c r="P120" i="2"/>
  <c r="E121" i="2"/>
  <c r="N121" i="2" s="1"/>
  <c r="F121" i="2"/>
  <c r="O121" i="2" s="1"/>
  <c r="G121" i="2"/>
  <c r="H121" i="2"/>
  <c r="I121" i="2"/>
  <c r="J121" i="2"/>
  <c r="K121" i="2"/>
  <c r="L121" i="2"/>
  <c r="M121" i="2"/>
  <c r="P121" i="2"/>
  <c r="E122" i="2"/>
  <c r="N122" i="2" s="1"/>
  <c r="F122" i="2"/>
  <c r="O122" i="2" s="1"/>
  <c r="G122" i="2"/>
  <c r="H122" i="2"/>
  <c r="I122" i="2"/>
  <c r="J122" i="2"/>
  <c r="K122" i="2"/>
  <c r="L122" i="2"/>
  <c r="M122" i="2"/>
  <c r="P122" i="2"/>
  <c r="E123" i="2"/>
  <c r="N123" i="2" s="1"/>
  <c r="F123" i="2"/>
  <c r="O123" i="2" s="1"/>
  <c r="G123" i="2"/>
  <c r="H123" i="2"/>
  <c r="I123" i="2"/>
  <c r="J123" i="2"/>
  <c r="K123" i="2"/>
  <c r="L123" i="2"/>
  <c r="M123" i="2"/>
  <c r="P123" i="2"/>
  <c r="E124" i="2"/>
  <c r="F124" i="2"/>
  <c r="O124" i="2" s="1"/>
  <c r="G124" i="2"/>
  <c r="H124" i="2"/>
  <c r="I124" i="2"/>
  <c r="J124" i="2"/>
  <c r="K124" i="2"/>
  <c r="L124" i="2"/>
  <c r="M124" i="2"/>
  <c r="N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H184" i="2"/>
  <c r="I184" i="2"/>
  <c r="J184" i="2"/>
  <c r="K184" i="2"/>
  <c r="L184" i="2"/>
  <c r="M184" i="2"/>
  <c r="O184" i="2"/>
  <c r="P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H186" i="2"/>
  <c r="I186" i="2"/>
  <c r="J186" i="2"/>
  <c r="K186" i="2"/>
  <c r="L186" i="2"/>
  <c r="M186" i="2"/>
  <c r="O186" i="2"/>
  <c r="P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H188" i="2"/>
  <c r="I188" i="2"/>
  <c r="J188" i="2"/>
  <c r="K188" i="2"/>
  <c r="L188" i="2"/>
  <c r="M188" i="2"/>
  <c r="O188" i="2"/>
  <c r="P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H190" i="2"/>
  <c r="I190" i="2"/>
  <c r="J190" i="2"/>
  <c r="K190" i="2"/>
  <c r="L190" i="2"/>
  <c r="M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A201" i="2" l="1"/>
  <c r="AC199" i="2"/>
  <c r="AB196" i="2"/>
  <c r="AA193" i="2"/>
  <c r="AC191" i="2"/>
  <c r="AB188" i="2"/>
  <c r="AA185" i="2"/>
  <c r="AC183" i="2"/>
  <c r="AB180" i="2"/>
  <c r="AA177" i="2"/>
  <c r="AC175" i="2"/>
  <c r="AB172" i="2"/>
  <c r="AA169" i="2"/>
  <c r="AC167" i="2"/>
  <c r="AB164" i="2"/>
  <c r="AA161" i="2"/>
  <c r="AC159" i="2"/>
  <c r="AB156" i="2"/>
  <c r="AA153" i="2"/>
  <c r="AC151" i="2"/>
  <c r="AB148" i="2"/>
  <c r="AA145" i="2"/>
  <c r="AC143" i="2"/>
  <c r="AB140" i="2"/>
  <c r="AA137" i="2"/>
  <c r="AC135" i="2"/>
  <c r="AB132" i="2"/>
  <c r="AA129" i="2"/>
  <c r="AC127" i="2"/>
  <c r="AA116" i="2"/>
  <c r="AC114" i="2"/>
  <c r="AB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0" i="5"/>
  <c r="E136" i="5"/>
  <c r="E131" i="5"/>
  <c r="E126" i="5"/>
  <c r="E124" i="5"/>
  <c r="E120" i="5"/>
  <c r="G119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2" i="5" l="1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V873" i="4" s="1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07" i="4" l="1"/>
  <c r="V951" i="4"/>
  <c r="V334" i="4"/>
  <c r="W334" i="4" s="1"/>
  <c r="X334" i="4" s="1"/>
  <c r="V553" i="4"/>
  <c r="W553" i="4" s="1"/>
  <c r="X553" i="4" s="1"/>
  <c r="Y553" i="4" s="1"/>
  <c r="V401" i="4"/>
  <c r="V798" i="4"/>
  <c r="U802" i="4"/>
  <c r="T974" i="4"/>
  <c r="V913" i="4"/>
  <c r="J915" i="11"/>
  <c r="I889" i="11"/>
  <c r="I962" i="11"/>
  <c r="T948" i="4"/>
  <c r="V447" i="4"/>
  <c r="T942" i="4"/>
  <c r="V546" i="4"/>
  <c r="W546" i="4" s="1"/>
  <c r="T446" i="4"/>
  <c r="V530" i="4"/>
  <c r="K83" i="11"/>
  <c r="M83" i="11" s="1"/>
  <c r="V234" i="4"/>
  <c r="V691" i="4"/>
  <c r="W691" i="4" s="1"/>
  <c r="X691" i="4" s="1"/>
  <c r="V931" i="4"/>
  <c r="V614" i="4"/>
  <c r="V531" i="4"/>
  <c r="V610" i="4"/>
  <c r="W610" i="4" s="1"/>
  <c r="X610" i="4" s="1"/>
  <c r="Y610" i="4" s="1"/>
  <c r="J881" i="11"/>
  <c r="I901" i="11"/>
  <c r="I847" i="11"/>
  <c r="T886" i="4"/>
  <c r="V896" i="4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L124" i="4" s="1"/>
  <c r="AR124" i="4" s="1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E124" i="4" l="1"/>
  <c r="I124" i="4" s="1"/>
  <c r="D124" i="4"/>
  <c r="H124" i="4" s="1"/>
  <c r="F124" i="4"/>
  <c r="J124" i="4" s="1"/>
  <c r="G124" i="4"/>
  <c r="AK101" i="4"/>
  <c r="Z24" i="4"/>
  <c r="AF192" i="4"/>
  <c r="AJ24" i="4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51" i="10"/>
  <c r="D247" i="3"/>
  <c r="D259" i="3"/>
  <c r="D251" i="3"/>
  <c r="D260" i="3"/>
  <c r="D255" i="3"/>
  <c r="D257" i="3"/>
  <c r="D249" i="3"/>
  <c r="D254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258" i="10"/>
  <c r="D245" i="10"/>
  <c r="D256" i="10"/>
  <c r="D254" i="10"/>
  <c r="D249" i="10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60" i="10"/>
  <c r="D244" i="10"/>
  <c r="D243" i="10"/>
  <c r="D247" i="10"/>
  <c r="D2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248" i="10"/>
  <c r="D246" i="10"/>
  <c r="D257" i="10"/>
  <c r="D255" i="10"/>
  <c r="D252" i="10"/>
  <c r="D250" i="10"/>
  <c r="D253" i="10"/>
  <c r="D259" i="10"/>
  <c r="D256" i="3"/>
  <c r="D246" i="3"/>
  <c r="D258" i="3"/>
  <c r="D253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245" i="3"/>
  <c r="D250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252" i="3"/>
  <c r="D244" i="3"/>
  <c r="D248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D2" i="10"/>
  <c r="D3" i="10"/>
  <c r="D2" i="3"/>
  <c r="D3" i="3"/>
  <c r="D14" i="3"/>
  <c r="D163" i="3"/>
  <c r="D159" i="3"/>
  <c r="D180" i="3"/>
  <c r="D82" i="3"/>
  <c r="D139" i="3"/>
  <c r="D148" i="3"/>
  <c r="D102" i="3"/>
  <c r="D156" i="3"/>
  <c r="D189" i="3"/>
  <c r="D147" i="3"/>
  <c r="D54" i="3"/>
  <c r="D61" i="3"/>
  <c r="D182" i="3"/>
  <c r="D141" i="3"/>
  <c r="D79" i="3"/>
  <c r="D175" i="3"/>
  <c r="D48" i="3"/>
  <c r="D190" i="3"/>
  <c r="D178" i="3"/>
  <c r="D112" i="3"/>
  <c r="D73" i="3"/>
  <c r="D186" i="3"/>
  <c r="D50" i="3"/>
  <c r="D145" i="3"/>
  <c r="D191" i="3"/>
  <c r="D46" i="3"/>
  <c r="D15" i="3"/>
  <c r="D11" i="3"/>
  <c r="D232" i="3"/>
  <c r="D76" i="3"/>
  <c r="D35" i="3"/>
  <c r="D24" i="3"/>
  <c r="D13" i="3"/>
  <c r="D194" i="3"/>
  <c r="D155" i="3"/>
  <c r="D167" i="3"/>
  <c r="D166" i="3"/>
  <c r="D59" i="3"/>
  <c r="D187" i="3"/>
  <c r="D21" i="3"/>
  <c r="D238" i="3"/>
  <c r="D137" i="3"/>
  <c r="D64" i="3"/>
  <c r="D83" i="3"/>
  <c r="D80" i="3"/>
  <c r="D241" i="3"/>
  <c r="D157" i="3"/>
  <c r="D25" i="3"/>
  <c r="D113" i="3"/>
  <c r="D42" i="3"/>
  <c r="D233" i="3"/>
  <c r="D126" i="3"/>
  <c r="D23" i="3"/>
  <c r="D176" i="3"/>
  <c r="D161" i="3"/>
  <c r="D18" i="3"/>
  <c r="D170" i="3"/>
  <c r="D235" i="3"/>
  <c r="D117" i="3"/>
  <c r="D104" i="3"/>
  <c r="D10" i="3"/>
  <c r="D81" i="3"/>
  <c r="D240" i="3"/>
  <c r="D128" i="3"/>
  <c r="D97" i="3"/>
  <c r="D78" i="3"/>
  <c r="D200" i="3"/>
  <c r="D4" i="3"/>
  <c r="D87" i="3"/>
  <c r="D77" i="3"/>
  <c r="D85" i="3"/>
  <c r="D193" i="3"/>
  <c r="D47" i="3"/>
  <c r="D237" i="3"/>
  <c r="D153" i="3"/>
  <c r="D158" i="3"/>
  <c r="D36" i="3"/>
  <c r="D29" i="3"/>
  <c r="D43" i="3"/>
  <c r="D129" i="3"/>
  <c r="D101" i="3"/>
  <c r="D185" i="3"/>
  <c r="D16" i="3"/>
  <c r="D70" i="3"/>
  <c r="D127" i="3"/>
  <c r="D198" i="3"/>
  <c r="D195" i="3"/>
  <c r="D69" i="3"/>
  <c r="D122" i="3"/>
  <c r="D105" i="3"/>
  <c r="D179" i="3"/>
  <c r="D183" i="3"/>
  <c r="D5" i="3"/>
  <c r="D44" i="3"/>
  <c r="D106" i="3"/>
  <c r="D151" i="3"/>
  <c r="D68" i="3"/>
  <c r="D62" i="3"/>
  <c r="D30" i="3"/>
  <c r="D138" i="3"/>
  <c r="D27" i="3"/>
  <c r="D34" i="3"/>
  <c r="D199" i="3"/>
  <c r="D66" i="3"/>
  <c r="D71" i="3"/>
  <c r="D119" i="3"/>
  <c r="D231" i="3"/>
  <c r="D67" i="3"/>
  <c r="D111" i="3"/>
  <c r="D177" i="3"/>
  <c r="D100" i="3"/>
  <c r="D19" i="3"/>
  <c r="D143" i="3"/>
  <c r="D91" i="3"/>
  <c r="D114" i="3"/>
  <c r="D160" i="3"/>
  <c r="D22" i="3"/>
  <c r="D162" i="3"/>
  <c r="D94" i="3"/>
  <c r="D120" i="3"/>
  <c r="D154" i="3"/>
  <c r="D234" i="3"/>
  <c r="D108" i="3"/>
  <c r="D32" i="3"/>
  <c r="D130" i="3"/>
  <c r="D51" i="3"/>
  <c r="D89" i="3"/>
  <c r="D110" i="3"/>
  <c r="D132" i="3"/>
  <c r="D84" i="3"/>
  <c r="D8" i="3"/>
  <c r="D164" i="3"/>
  <c r="D95" i="3"/>
  <c r="D173" i="3"/>
  <c r="D107" i="3"/>
  <c r="D140" i="3"/>
  <c r="D144" i="3"/>
  <c r="D242" i="3"/>
  <c r="D150" i="3"/>
  <c r="D88" i="3"/>
  <c r="D196" i="3"/>
  <c r="D116" i="3"/>
  <c r="D165" i="3"/>
  <c r="D184" i="3"/>
  <c r="D192" i="3"/>
  <c r="D98" i="3"/>
  <c r="D136" i="3"/>
  <c r="D99" i="3"/>
  <c r="D72" i="3"/>
  <c r="D142" i="3"/>
  <c r="D236" i="3"/>
  <c r="D74" i="3"/>
  <c r="D168" i="3"/>
  <c r="D103" i="3"/>
  <c r="D20" i="3"/>
  <c r="D135" i="3"/>
  <c r="D174" i="3"/>
  <c r="D149" i="3"/>
  <c r="D41" i="3"/>
  <c r="D49" i="3"/>
  <c r="D37" i="3"/>
  <c r="D26" i="3"/>
  <c r="D93" i="3"/>
  <c r="D39" i="3"/>
  <c r="D56" i="3"/>
  <c r="D86" i="3"/>
  <c r="D31" i="3"/>
  <c r="D33" i="3"/>
  <c r="D171" i="3"/>
  <c r="D53" i="3"/>
  <c r="D121" i="3"/>
  <c r="D58" i="3"/>
  <c r="D65" i="3"/>
  <c r="D45" i="3"/>
  <c r="D96" i="3"/>
  <c r="D152" i="3"/>
  <c r="D118" i="3"/>
  <c r="D123" i="3"/>
  <c r="D9" i="3"/>
  <c r="D60" i="3"/>
  <c r="D197" i="3"/>
  <c r="D63" i="3"/>
  <c r="D133" i="3"/>
  <c r="D40" i="3"/>
  <c r="D17" i="3"/>
  <c r="D109" i="3"/>
  <c r="D75" i="3"/>
  <c r="D52" i="3"/>
  <c r="D28" i="3"/>
  <c r="D131" i="3"/>
  <c r="D124" i="3"/>
  <c r="D172" i="3"/>
  <c r="D90" i="3"/>
  <c r="D55" i="3"/>
  <c r="D146" i="3"/>
  <c r="D134" i="3"/>
  <c r="D115" i="3"/>
  <c r="D230" i="3"/>
  <c r="D125" i="3"/>
  <c r="D188" i="3"/>
  <c r="D6" i="3"/>
  <c r="D181" i="3"/>
  <c r="D239" i="3"/>
  <c r="D57" i="3"/>
  <c r="D92" i="3"/>
  <c r="D169" i="3"/>
  <c r="D38" i="3"/>
  <c r="D7" i="3"/>
  <c r="D12" i="3"/>
  <c r="D4" i="10"/>
  <c r="D132" i="10"/>
  <c r="D99" i="10"/>
  <c r="D192" i="10"/>
  <c r="D155" i="10"/>
  <c r="D185" i="10"/>
  <c r="D55" i="10"/>
  <c r="D128" i="10"/>
  <c r="D147" i="10"/>
  <c r="D27" i="10"/>
  <c r="D181" i="10"/>
  <c r="D148" i="10"/>
  <c r="D191" i="10"/>
  <c r="D70" i="10"/>
  <c r="D175" i="10"/>
  <c r="D234" i="10"/>
  <c r="D6" i="10"/>
  <c r="D104" i="10"/>
  <c r="D77" i="10"/>
  <c r="D233" i="10"/>
  <c r="D190" i="10"/>
  <c r="D41" i="10"/>
  <c r="D153" i="10"/>
  <c r="D8" i="10"/>
  <c r="D95" i="10"/>
  <c r="D144" i="10"/>
  <c r="D146" i="10"/>
  <c r="D117" i="10"/>
  <c r="D119" i="10"/>
  <c r="D236" i="10"/>
  <c r="D107" i="10"/>
  <c r="D29" i="10"/>
  <c r="D48" i="10"/>
  <c r="D239" i="10"/>
  <c r="D184" i="10"/>
  <c r="D38" i="10"/>
  <c r="D139" i="10"/>
  <c r="D194" i="10"/>
  <c r="D150" i="10"/>
  <c r="D108" i="10"/>
  <c r="D242" i="10"/>
  <c r="D74" i="10"/>
  <c r="D76" i="10"/>
  <c r="D182" i="10"/>
  <c r="D159" i="10"/>
  <c r="D170" i="10"/>
  <c r="D163" i="10"/>
  <c r="D142" i="10"/>
  <c r="D110" i="10"/>
  <c r="D85" i="10"/>
  <c r="D231" i="10"/>
  <c r="D120" i="10"/>
  <c r="D161" i="10"/>
  <c r="D145" i="10"/>
  <c r="D97" i="10"/>
  <c r="D59" i="10"/>
  <c r="D171" i="10"/>
  <c r="D143" i="10"/>
  <c r="D34" i="10"/>
  <c r="D199" i="10"/>
  <c r="D19" i="10"/>
  <c r="D78" i="10"/>
  <c r="D121" i="10"/>
  <c r="D200" i="10"/>
  <c r="D53" i="10"/>
  <c r="D101" i="10"/>
  <c r="D88" i="10"/>
  <c r="D240" i="10"/>
  <c r="D21" i="10"/>
  <c r="D50" i="10"/>
  <c r="D111" i="10"/>
  <c r="D198" i="10"/>
  <c r="D166" i="10"/>
  <c r="D158" i="10"/>
  <c r="D130" i="10"/>
  <c r="D197" i="10"/>
  <c r="D33" i="10"/>
  <c r="D14" i="10"/>
  <c r="D35" i="10"/>
  <c r="D196" i="10"/>
  <c r="D177" i="10"/>
  <c r="D168" i="10"/>
  <c r="D90" i="10"/>
  <c r="D64" i="10"/>
  <c r="D149" i="10"/>
  <c r="D94" i="10"/>
  <c r="D237" i="10"/>
  <c r="D127" i="10"/>
  <c r="D100" i="10"/>
  <c r="D131" i="10"/>
  <c r="D129" i="10"/>
  <c r="D92" i="10"/>
  <c r="D9" i="10"/>
  <c r="D230" i="10"/>
  <c r="D81" i="10"/>
  <c r="D91" i="10"/>
  <c r="D66" i="10"/>
  <c r="D195" i="10"/>
  <c r="D22" i="10"/>
  <c r="D141" i="10"/>
  <c r="D61" i="10"/>
  <c r="D134" i="10"/>
  <c r="D17" i="10"/>
  <c r="D135" i="10"/>
  <c r="D137" i="10"/>
  <c r="D15" i="10"/>
  <c r="D169" i="10"/>
  <c r="D103" i="10"/>
  <c r="D65" i="10"/>
  <c r="D179" i="10"/>
  <c r="D63" i="10"/>
  <c r="D86" i="10"/>
  <c r="D187" i="10"/>
  <c r="D152" i="10"/>
  <c r="D136" i="10"/>
  <c r="D188" i="10"/>
  <c r="D178" i="10"/>
  <c r="D5" i="10"/>
  <c r="D79" i="10"/>
  <c r="D23" i="10"/>
  <c r="D164" i="10"/>
  <c r="D183" i="10"/>
  <c r="D20" i="10"/>
  <c r="D133" i="10"/>
  <c r="D173" i="10"/>
  <c r="D138" i="10"/>
  <c r="D42" i="10"/>
  <c r="D28" i="10"/>
  <c r="D115" i="10"/>
  <c r="D80" i="10"/>
  <c r="D189" i="10"/>
  <c r="D241" i="10"/>
  <c r="D165" i="10"/>
  <c r="D82" i="10"/>
  <c r="D56" i="10"/>
  <c r="D87" i="10"/>
  <c r="D16" i="10"/>
  <c r="D124" i="10"/>
  <c r="D93" i="10"/>
  <c r="D114" i="10"/>
  <c r="D12" i="10"/>
  <c r="D18" i="10"/>
  <c r="D36" i="10"/>
  <c r="D46" i="10"/>
  <c r="D238" i="10"/>
  <c r="D62" i="10"/>
  <c r="D60" i="10"/>
  <c r="D193" i="10"/>
  <c r="D44" i="10"/>
  <c r="D113" i="10"/>
  <c r="D126" i="10"/>
  <c r="D69" i="10"/>
  <c r="D58" i="10"/>
  <c r="D7" i="10"/>
  <c r="D72" i="10"/>
  <c r="D125" i="10"/>
  <c r="D45" i="10"/>
  <c r="D73" i="10"/>
  <c r="D123" i="10"/>
  <c r="D43" i="10"/>
  <c r="D71" i="10"/>
  <c r="D11" i="10"/>
  <c r="D156" i="10"/>
  <c r="D116" i="10"/>
  <c r="D160" i="10"/>
  <c r="D83" i="10"/>
  <c r="D67" i="10"/>
  <c r="D47" i="10"/>
  <c r="D162" i="10"/>
  <c r="D167" i="10"/>
  <c r="D174" i="10"/>
  <c r="D118" i="10"/>
  <c r="D49" i="10"/>
  <c r="D180" i="10"/>
  <c r="D32" i="10"/>
  <c r="D52" i="10"/>
  <c r="D109" i="10"/>
  <c r="D39" i="10"/>
  <c r="D30" i="10"/>
  <c r="D75" i="10"/>
  <c r="D40" i="10"/>
  <c r="D102" i="10"/>
  <c r="D13" i="10"/>
  <c r="D157" i="10"/>
  <c r="D37" i="10"/>
  <c r="D151" i="10"/>
  <c r="D112" i="10"/>
  <c r="D68" i="10"/>
  <c r="D25" i="10"/>
  <c r="D51" i="10"/>
  <c r="D24" i="10"/>
  <c r="D105" i="10"/>
  <c r="D106" i="10"/>
  <c r="D232" i="10"/>
  <c r="D98" i="10"/>
  <c r="D186" i="10"/>
  <c r="D10" i="10"/>
  <c r="D154" i="10"/>
  <c r="D84" i="10"/>
  <c r="D176" i="10"/>
  <c r="D96" i="10"/>
  <c r="D122" i="10"/>
  <c r="D89" i="10"/>
  <c r="D31" i="10"/>
  <c r="D172" i="10"/>
  <c r="D57" i="10"/>
  <c r="D235" i="10"/>
  <c r="D26" i="10"/>
  <c r="D54" i="10"/>
  <c r="D140" i="10"/>
  <c r="D229" i="10"/>
  <c r="D214" i="10"/>
  <c r="D220" i="10"/>
  <c r="D228" i="10"/>
  <c r="D209" i="10"/>
  <c r="D225" i="10"/>
  <c r="D207" i="10"/>
  <c r="D227" i="10"/>
  <c r="D222" i="10"/>
  <c r="D211" i="10"/>
  <c r="D226" i="10"/>
  <c r="D219" i="10"/>
  <c r="D216" i="10"/>
  <c r="D215" i="10"/>
  <c r="D223" i="10"/>
  <c r="D206" i="10"/>
  <c r="D210" i="10"/>
  <c r="D212" i="10"/>
  <c r="D218" i="10"/>
  <c r="D221" i="10"/>
  <c r="D204" i="10"/>
  <c r="D213" i="10"/>
  <c r="D202" i="10"/>
  <c r="D201" i="10"/>
  <c r="D205" i="10"/>
  <c r="D224" i="10"/>
  <c r="D217" i="10"/>
  <c r="D203" i="10"/>
  <c r="D208" i="10"/>
  <c r="D216" i="3"/>
  <c r="D212" i="3"/>
  <c r="D222" i="3"/>
  <c r="D213" i="3"/>
  <c r="D201" i="3"/>
  <c r="D205" i="3"/>
  <c r="D203" i="3"/>
  <c r="D223" i="3"/>
  <c r="D202" i="3"/>
  <c r="D209" i="3"/>
  <c r="D207" i="3"/>
  <c r="D225" i="3"/>
  <c r="D229" i="3"/>
  <c r="D215" i="3"/>
  <c r="D221" i="3"/>
  <c r="D210" i="3"/>
  <c r="D214" i="3"/>
  <c r="D227" i="3"/>
  <c r="D204" i="3"/>
  <c r="D217" i="3"/>
  <c r="D224" i="3"/>
  <c r="D218" i="3"/>
  <c r="D208" i="3"/>
  <c r="D228" i="3"/>
  <c r="D211" i="3"/>
  <c r="D206" i="3"/>
  <c r="D219" i="3"/>
  <c r="D220" i="3"/>
  <c r="D226" i="3"/>
  <c r="AM174" i="4" l="1"/>
  <c r="AS174" i="4" s="1"/>
  <c r="AQ191" i="4"/>
  <c r="AW191" i="4" s="1"/>
  <c r="I317" i="3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AQ44" i="4" s="1"/>
  <c r="AW44" i="4" s="1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Q59" i="4" s="1"/>
  <c r="AW59" i="4" s="1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O44" i="4" s="1"/>
  <c r="AU44" i="4" s="1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F13" i="4"/>
  <c r="J13" i="4" s="1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F79" i="4"/>
  <c r="J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L137" i="4" s="1"/>
  <c r="AR137" i="4" s="1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46" i="4" l="1"/>
  <c r="AR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L916" i="4" l="1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<sst xmlns="http://schemas.openxmlformats.org/spreadsheetml/2006/main" count="1954" uniqueCount="498">
  <si>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</si>
  <si>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</si>
  <si>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</si>
  <si>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</si>
  <si>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</si>
  <si>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</si>
  <si>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</si>
  <si>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</si>
  <si>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</si>
  <si>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</si>
  <si>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</si>
  <si>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</si>
  <si>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</si>
  <si>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</si>
  <si>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</si>
  <si>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</si>
  <si>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</si>
  <si>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</si>
  <si>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</si>
  <si>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</si>
  <si>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</si>
  <si>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</si>
  <si>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</si>
  <si>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</si>
  <si>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</si>
  <si>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</si>
  <si>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</si>
  <si>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</si>
  <si>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</si>
  <si>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</si>
  <si>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</si>
  <si>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</si>
  <si>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</si>
  <si>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</si>
  <si>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</si>
  <si>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</si>
  <si>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</si>
  <si>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</si>
  <si>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</si>
  <si>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</si>
  <si>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</si>
  <si>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</si>
  <si>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</si>
  <si>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</si>
  <si>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</si>
  <si>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</si>
  <si>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</si>
  <si>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</si>
  <si>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</si>
  <si>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</si>
  <si>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</si>
  <si>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</si>
  <si>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</si>
  <si>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</si>
  <si>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</si>
  <si>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</si>
  <si>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</si>
  <si>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</si>
  <si>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</si>
  <si>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</si>
  <si>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</si>
  <si>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</si>
  <si>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</si>
  <si>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</si>
  <si>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</si>
  <si>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</si>
  <si>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</si>
  <si>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</si>
  <si>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</si>
  <si>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</si>
  <si>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</si>
  <si>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</si>
  <si>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</si>
  <si>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</si>
  <si>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</si>
  <si>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</si>
  <si>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</si>
  <si>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</si>
  <si>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</si>
  <si>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</si>
  <si>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</si>
  <si>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</si>
  <si>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</si>
  <si>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</si>
  <si>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</si>
  <si>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</si>
  <si>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</si>
  <si>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</si>
  <si>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</si>
  <si>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</si>
  <si>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</si>
  <si>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</si>
  <si>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</si>
  <si>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</si>
  <si>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</si>
  <si>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</si>
  <si>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</si>
  <si>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</si>
  <si>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</si>
  <si>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</si>
  <si>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</si>
  <si>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</si>
  <si>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</si>
  <si>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</si>
  <si>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</si>
  <si>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</si>
  <si>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</si>
  <si>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</si>
  <si>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</si>
  <si>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</si>
  <si>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</si>
  <si>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</si>
  <si>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</si>
  <si>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</si>
  <si>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</si>
  <si>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</si>
  <si>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</si>
  <si>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</si>
  <si>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</si>
  <si>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</si>
  <si>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</si>
  <si>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</si>
  <si>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</si>
  <si>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</si>
  <si>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</si>
  <si>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</si>
  <si>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</si>
  <si>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</si>
  <si>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</si>
  <si>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</si>
  <si>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</si>
  <si>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</si>
  <si>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</si>
  <si>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</si>
  <si>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</si>
  <si>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</si>
  <si>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</si>
  <si>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</si>
  <si>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</si>
  <si>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</si>
  <si>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</si>
  <si>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</si>
  <si>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</si>
  <si>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</si>
  <si>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</si>
  <si>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</si>
  <si>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</si>
  <si>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</si>
  <si>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</si>
  <si>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</si>
  <si>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</si>
  <si>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</si>
  <si>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</si>
  <si>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</si>
  <si>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</si>
  <si>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</si>
  <si>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</si>
  <si>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</si>
  <si>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</si>
  <si>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</si>
  <si>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</si>
  <si>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</si>
  <si>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</si>
  <si>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</si>
  <si>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</si>
  <si>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</si>
  <si>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</si>
  <si>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</si>
  <si>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</si>
  <si>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</si>
  <si>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</si>
  <si>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</si>
  <si>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</si>
  <si>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</si>
  <si>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</si>
  <si>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</si>
  <si>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</si>
  <si>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</si>
  <si>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</si>
  <si>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</si>
  <si>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</si>
  <si>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</si>
  <si>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</si>
  <si>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</si>
  <si>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</si>
  <si>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</si>
  <si>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</si>
  <si>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</si>
  <si>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</si>
  <si>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</si>
  <si>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</si>
  <si>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</si>
  <si>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</si>
  <si>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</si>
  <si>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</si>
  <si>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</si>
  <si>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</si>
  <si>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</si>
  <si>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</si>
  <si>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</si>
  <si>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</si>
  <si>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</si>
  <si>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</si>
  <si>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</si>
  <si>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</si>
  <si>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</si>
  <si>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</si>
  <si>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</si>
  <si>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</si>
  <si>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</si>
  <si>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</si>
  <si>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</si>
  <si>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</si>
  <si>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</si>
  <si>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</si>
  <si>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</si>
  <si>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</si>
  <si>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</si>
  <si>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</si>
  <si>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</si>
  <si>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</si>
  <si>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</si>
  <si>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</si>
  <si>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</si>
  <si>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</si>
  <si>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</si>
  <si>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</si>
  <si>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</si>
  <si>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</si>
  <si>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</si>
  <si>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</si>
  <si>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</si>
  <si>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</si>
  <si>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</si>
  <si>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</si>
  <si>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</si>
  <si>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</si>
  <si>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</si>
  <si>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</si>
  <si>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</si>
  <si>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</si>
  <si>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</si>
  <si>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</si>
  <si>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</si>
  <si>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</si>
  <si>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</si>
  <si>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</si>
  <si>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</si>
  <si>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</si>
  <si>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</si>
  <si>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</si>
  <si>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</si>
  <si>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</si>
  <si>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</si>
  <si>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</si>
  <si>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</si>
  <si>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</si>
  <si>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</si>
  <si>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</si>
  <si>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</si>
  <si>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</si>
  <si>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</si>
  <si>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</si>
  <si>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</si>
  <si>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</si>
  <si>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</si>
  <si>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</si>
  <si>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</si>
  <si>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</si>
  <si>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</si>
  <si>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</si>
  <si>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</si>
  <si>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</si>
  <si>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</si>
  <si>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</si>
  <si>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</si>
  <si>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</si>
  <si>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</si>
  <si>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</si>
  <si>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</si>
  <si>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</si>
  <si>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</si>
  <si>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</si>
  <si>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</si>
  <si>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</si>
  <si>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</si>
  <si>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</si>
  <si>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</si>
  <si>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</si>
  <si>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</si>
  <si>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</si>
  <si>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</si>
  <si>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</si>
  <si>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</si>
  <si>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</si>
  <si>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</si>
  <si>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</si>
  <si>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</si>
  <si>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</si>
  <si>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</si>
  <si>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</si>
  <si>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</si>
  <si>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</si>
  <si>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</si>
  <si>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</si>
  <si>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</si>
  <si>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</si>
  <si>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</si>
  <si>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</si>
  <si>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</si>
  <si>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</si>
  <si>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</si>
  <si>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</si>
  <si>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</si>
  <si>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</si>
  <si>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</si>
  <si>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</si>
  <si>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</si>
  <si>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</si>
  <si>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</si>
  <si>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</si>
  <si>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</si>
  <si>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</si>
  <si>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</si>
  <si>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</si>
  <si>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</si>
  <si>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</si>
  <si>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</si>
  <si>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</si>
  <si>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</si>
  <si>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</si>
  <si>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</si>
  <si>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</si>
  <si>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</si>
  <si>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</si>
  <si>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</si>
  <si>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</si>
  <si>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</si>
  <si>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</si>
  <si>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</si>
  <si>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</si>
  <si>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</si>
  <si>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</si>
  <si>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</si>
  <si>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</si>
  <si>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</si>
  <si>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</si>
  <si>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</si>
  <si>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</si>
  <si>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</si>
  <si>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</si>
  <si>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</si>
  <si>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</si>
  <si>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</si>
  <si>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</si>
  <si>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</si>
  <si>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</si>
  <si>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</si>
  <si>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</si>
  <si>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</si>
  <si>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</si>
  <si>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</si>
  <si>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</si>
  <si>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</si>
  <si>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</si>
  <si>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</si>
  <si>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</si>
  <si>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</si>
  <si>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</si>
  <si>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</si>
  <si>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</si>
  <si>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</si>
  <si>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</si>
  <si>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</si>
  <si>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</si>
  <si>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</si>
  <si>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</si>
  <si>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</si>
  <si>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</si>
  <si>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</si>
  <si>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</si>
  <si>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</si>
  <si>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</si>
  <si>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</si>
  <si>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</si>
  <si>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</si>
  <si>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</si>
  <si>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</si>
  <si>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</si>
  <si>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</si>
  <si>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</si>
  <si>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</si>
  <si>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</si>
  <si>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</si>
  <si>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</si>
  <si>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</si>
  <si>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</si>
  <si>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</si>
  <si>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</si>
  <si>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</si>
  <si>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</si>
  <si>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</si>
  <si>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</si>
  <si>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</si>
  <si>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</si>
  <si>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</si>
  <si>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</si>
  <si>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</si>
  <si>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</si>
  <si>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</si>
  <si>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</si>
  <si>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</si>
  <si>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</si>
  <si>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</si>
  <si>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</si>
  <si>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</si>
  <si>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</si>
  <si>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</si>
  <si>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</si>
  <si>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</si>
  <si>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</si>
  <si>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</si>
  <si>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</si>
  <si>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</si>
  <si>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</si>
  <si>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</si>
  <si>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</si>
  <si>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</si>
  <si>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</si>
  <si>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</si>
  <si>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</si>
  <si>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</si>
  <si>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</si>
  <si>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</si>
  <si>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</si>
  <si>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</si>
  <si>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</si>
  <si>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</si>
  <si>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</si>
  <si>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</si>
  <si>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</si>
  <si>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</si>
  <si>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</si>
  <si>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</si>
  <si>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</si>
  <si>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</si>
  <si>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</si>
  <si>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</si>
  <si>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</si>
  <si>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</si>
  <si>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</si>
  <si>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</si>
  <si>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</si>
  <si>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</si>
  <si>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</si>
  <si>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</si>
  <si>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Solihull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</si>
  <si>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</si>
  <si>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</si>
  <si>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</si>
  <si>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</si>
  <si>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</si>
  <si>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</si>
  <si>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</si>
  <si>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</si>
  <si>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</si>
  <si>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</si>
  <si>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</si>
  <si>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</si>
  <si>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</si>
  <si>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</si>
  <si>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</si>
  <si>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</si>
  <si>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</si>
  <si>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</si>
  <si>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</si>
  <si>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Aldershot</t>
  </si>
  <si>
    <t>Dover Athletic</t>
  </si>
  <si>
    <t>Halifax</t>
  </si>
  <si>
    <t>Partick</t>
  </si>
  <si>
    <t>For Sittard</t>
  </si>
  <si>
    <t>Dunfermline</t>
  </si>
  <si>
    <t>Sparta Rotterdam</t>
  </si>
  <si>
    <t>Leicester</t>
  </si>
  <si>
    <t>Chelsea</t>
  </si>
  <si>
    <t>Liverpool</t>
  </si>
  <si>
    <t>Bromley</t>
  </si>
  <si>
    <t>Arsenal</t>
  </si>
  <si>
    <t>04/03/2022</t>
  </si>
  <si>
    <t>05/03/2022</t>
  </si>
  <si>
    <t>06/03/2022</t>
  </si>
  <si>
    <t>07/03/2022</t>
  </si>
  <si>
    <t>Wrexham</t>
  </si>
  <si>
    <t>Boreham Wood</t>
  </si>
  <si>
    <t>Dag and Red</t>
  </si>
  <si>
    <t>08/03/2022</t>
  </si>
  <si>
    <t>09/03/2022</t>
  </si>
  <si>
    <t>10/03/2022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</si>
</sst>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1.0502857379813271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1.043438569981763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1.0437075600663159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1.0509930436304777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1.0502085589023142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1.0513686083765104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1.0580097445486314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1.038077229388916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1.060537539928385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1.04299513543169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1.0522559150967761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1.0748039017579798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1.044671225640978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1.0502439111838868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1.0461929391857427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1.0608952469083379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1.0655103519273617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1.0731630982443801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1.1115099927454977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1.0362637658896696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1.043438569981763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1.0425381099894757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1.0438817895444492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1.0421804198806015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1.0487772084693074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1.0562131576327949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1.0497253316960662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1.0435904275699541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1.038506964435719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1.0439811611001015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1.0423915204335932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1.0452102388436428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1.0465751168236677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1.0580577113953802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1.0522085198267568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1.0424343751332963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1.0510869493716231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1.0518428764688503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1.0487772084693074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1.051738571938915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1.0543819242504819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1.050186013602848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1.0535792336879053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1.051738571938915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1.0703119118349562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1.0513726059103246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1.0487220727913058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1.0719901214070431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1.0764091542742731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1.0512018249471584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1.0716502370068346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1.07414001817752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1.070599000893548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1.0513726059103246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1.0643567077555702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1.0552914984182968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1.0536616911224432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1.076236811713688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1.0674111222252509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1.0572141669010744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1.049459408292031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1.0597065109096055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1.0503245504598744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1.0751858220168078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1.0717975665577553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1.0724395508015951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1.0512018249471584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1.0681458983010155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1.0877322956960667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1.0872029288255038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1.0669478732554383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1.0890483563847753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1.0674111222252509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1.1082738161853991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1.0895689534873163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1.0872029288255038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1.0886227150115235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1.0439811611001015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1.0448679076073528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1.0752646071356513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1.0752646071356513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1.0804512787007108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1.0713259475535848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1.0855246443145969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1.0717032521441066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1.0776122935953059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1.075806144761128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1.0734999847345288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1.0369265649091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1.0419581736699886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1.038077229388916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1.0518428764688503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1.044303665417317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1.0468011795556451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1.050186013602848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1.0522559150967761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1.0474390886100067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1.0424343751332963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1.0510694237812139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1.0427733349764023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1.0468011795556451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1.050305669221034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1.0533218816775407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1.0493967898153296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1.0483906463555754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1.0533564937435893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1.0511368361869355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1.0877322956960667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1.070599000893548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1.064224351228114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1.0849862126105516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1.0702061023953406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1.0849862126105516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1.1312511524009317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1.0710498142971454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1.083062374338202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1.0711539295565653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1.0758089270163143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1.08505570062963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1.08433784383662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1.0694581659729101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1.0439811611001015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1.0441265060289624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1.0344490471441554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1.0392709482743203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1.0557597764789854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1.0488145277884962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1.0688060519478177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1.0405885922597782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1.187245381748246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1.0421804198806015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1.0724395508015951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1.0846256194928083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1.0677822498943841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1.0732443093298558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1.0946841370998444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1.0469799548748147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1.0511368361869355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1.0509442098096211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1.0512150176064545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1.0359060590701679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1.0461286947489423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1.0434058512320166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1.045344963452246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1.045344963452246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1.0428644784088332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1.042708496600167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1.038506964435719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1.038077229388916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1.0857175561235832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1.0971127271792001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1.093753330703267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1.1165434271929353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1.0866214711383286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1.08505570062963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1.083213262843725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1.0439719885779606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1.045344963452246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1.0434058512320166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1.0453465975749467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1.0483906463555754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1.0376740753093197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1.0484438729518561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1.050186013602848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1.0511368361869355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1.0510694237812139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1.0437075600663159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1.0631431028595957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1.0499964535568072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1.1000013376178146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1.0512018249471584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1.042106143326367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1.0512150176064545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1.0509442098096211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1.044303665417317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1.0533564937435893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1.0533067630678474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1.0476415951389864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1.0451911230503124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1.0470882991581001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1.038077229388916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1.0722481812595095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1.0652016546735219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1.0678037670587686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1.0662627066031662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1.0706648459867645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1.0405885922597782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1.0511368361869355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1.0427733349764023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1.0468011795556451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1.0662939096981978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1.0586373210952964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1.037952243407696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1.0696244407207609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1.0500631329117833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1.0525123267481189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1.0593568958392465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1.0529232824658912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1.053727042441623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1.0614462748260522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1.0509444270006065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1.0487772084693074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1.0475117579190587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1.0501502456550436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1.0602539754688272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1.0586373210952964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1.0509354515449301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1.0513726059103246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1.0532159430726011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1.0503245504598744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1.0633092374354824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1.0655103519273617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1.0655103519273617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1.0633092374354824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1.0725172100503928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1.0703119118349562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1.0764091542742731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1.0626247827424988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1.0818898476227141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1.0734654343413303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1.0518428764688503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1.0407298027485501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1.0461929391857427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1.0407647371379136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1.043360692319973</v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1.0301406046138655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17.639109097772749</v>
      </c>
      <c r="I2" s="6">
        <f>IF('Log_working_3-way'!$D2="","",'True_Odds_Calculator_3-way'!O3/'True_Odds_Calculator_3-way'!B3-1)</f>
        <v>6.434990886646192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3.2060497679909261E-2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1.02090724888636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13.029826190496109</v>
      </c>
      <c r="I3" s="6">
        <f>IF('Log_working_3-way'!$D3="","",'True_Odds_Calculator_3-way'!O4/'True_Odds_Calculator_3-way'!B4-1)</f>
        <v>8.4307970966862467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2.2680218332392199E-2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1.0295569397097144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24.525964083092145</v>
      </c>
      <c r="I4" s="6">
        <f>IF('Log_working_3-way'!$D4="","",'True_Odds_Calculator_3-way'!O5/'True_Odds_Calculator_3-way'!B5-1)</f>
        <v>6.3256912228261877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3.0264234147729496E-2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1.0260756794759927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17.882484997275593</v>
      </c>
      <c r="I5" s="6">
        <f>IF('Log_working_3-way'!$D5="","",'True_Odds_Calculator_3-way'!O6/'True_Odds_Calculator_3-way'!B6-1)</f>
        <v>6.3435844812267081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2.7753909086508211E-2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1.0373224945430017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38.254292738345747</v>
      </c>
      <c r="I6" s="6">
        <f>IF('Log_working_3-way'!$D6="","",'True_Odds_Calculator_3-way'!O7/'True_Odds_Calculator_3-way'!B7-1)</f>
        <v>4.7002254083059443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3.3507275607331355E-2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1.0295043712796779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23.760025023401244</v>
      </c>
      <c r="I7" s="6">
        <f>IF('Log_working_3-way'!$D7="","",'True_Odds_Calculator_3-way'!O8/'True_Odds_Calculator_3-way'!B8-1)</f>
        <v>8.0226429675176831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3.0192871011609501E-2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1.0298265851658293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13.554448181885974</v>
      </c>
      <c r="I8" s="6">
        <f>IF('Log_working_3-way'!$D8="","",'True_Odds_Calculator_3-way'!O9/'True_Odds_Calculator_3-way'!B9-1)</f>
        <v>8.5203691864177635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3.2202350863827167E-2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1.0234311589483049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3.760697565764989</v>
      </c>
      <c r="I9" s="6">
        <f>IF('Log_working_3-way'!$D9="","",'True_Odds_Calculator_3-way'!O10/'True_Odds_Calculator_3-way'!B10-1)</f>
        <v>6.0218141923902833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2.3606424910457946E-2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1.0511195802152127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68.907795024523693</v>
      </c>
      <c r="I10" s="6">
        <f>IF('Log_working_3-way'!$D10="","",'True_Odds_Calculator_3-way'!O11/'True_Odds_Calculator_3-way'!B11-1)</f>
        <v>0.50958832448285918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2.7330971474101462E-2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1.0294293519587332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28.662277453863162</v>
      </c>
      <c r="I11" s="6">
        <f>IF('Log_working_3-way'!$D11="","",'True_Odds_Calculator_3-way'!O12/'True_Odds_Calculator_3-way'!B12-1)</f>
        <v>6.5822061707344579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2.9054455560971526E-2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1.026587047736063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25.138952336787337</v>
      </c>
      <c r="I12" s="6">
        <f>IF('Log_working_3-way'!$D12="","",'True_Odds_Calculator_3-way'!O13/'True_Odds_Calculator_3-way'!B13-1)</f>
        <v>6.948161923208092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2.7063286454478197E-2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1.0406655749635254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14.579904477306975</v>
      </c>
      <c r="I13" s="6">
        <f>IF('Log_working_3-way'!$D13="","",'True_Odds_Calculator_3-way'!O14/'True_Odds_Calculator_3-way'!B14-1)</f>
        <v>9.3007411445556389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4.3594658910629303E-2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1.0238496994889486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3.3444523587250226</v>
      </c>
      <c r="I14" s="6">
        <f>IF('Log_working_3-way'!$D14="","",'True_Odds_Calculator_3-way'!O15/'True_Odds_Calculator_3-way'!B15-1)</f>
        <v>8.8999368955018792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2.4491306665133994E-2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1.0244431027034908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8.6947373755259001</v>
      </c>
      <c r="I15" s="6">
        <f>IF('Log_working_3-way'!$D15="","",'True_Odds_Calculator_3-way'!O16/'True_Odds_Calculator_3-way'!B16-1)</f>
        <v>9.4726091279679903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2.6468028160334889E-2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1.0287681649749194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3.3466133076111362</v>
      </c>
      <c r="I16" s="6">
        <f>IF('Log_working_3-way'!$D16="","",'True_Odds_Calculator_3-way'!O17/'True_Odds_Calculator_3-way'!B17-1)</f>
        <v>5.3285053668948628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2.8316284111573164E-2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1.0419124790308754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9.7778241533504406</v>
      </c>
      <c r="I17" s="6">
        <f>IF('Log_working_3-way'!$D17="","",'True_Odds_Calculator_3-way'!O18/'True_Odds_Calculator_3-way'!B18-1)</f>
        <v>7.5796720581065333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4.4807732977218739E-2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1.0526715563588165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2.6343904062593531</v>
      </c>
      <c r="I18" s="6">
        <f>IF('Log_working_3-way'!$D18="","",'True_Odds_Calculator_3-way'!O19/'True_Odds_Calculator_3-way'!B19-1)</f>
        <v>5.044918999920383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4.9611307319959996E-2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1.0622047001720738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0.79972802794209352</v>
      </c>
      <c r="I19" s="6">
        <f>IF('Log_working_3-way'!$D19="","",'True_Odds_Calculator_3-way'!O20/'True_Odds_Calculator_3-way'!B20-1)</f>
        <v>3.5745251177295261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5.1294271901670685E-2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1.0296931155305467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47.420950677437105</v>
      </c>
      <c r="I20" s="6">
        <f>IF('Log_working_3-way'!$D20="","",'True_Odds_Calculator_3-way'!O21/'True_Odds_Calculator_3-way'!B21-1)</f>
        <v>1.9124124121448203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2.4212328795342186E-2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1.024595238123839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29.470945449886415</v>
      </c>
      <c r="I21" s="6">
        <f>IF('Log_working_3-way'!$D21="","",'True_Odds_Calculator_3-way'!O22/'True_Odds_Calculator_3-way'!B22-1)</f>
        <v>5.655710811034302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2.4254801126332826E-2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1.0208710207374931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7.8220801198115559</v>
      </c>
      <c r="I22" s="6">
        <f>IF('Log_working_3-way'!$D22="","",'True_Odds_Calculator_3-way'!O23/'True_Odds_Calculator_3-way'!B23-1)</f>
        <v>6.4241410529470802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2.2210965392783555E-2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1.0261386995712747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35.292406940346702</v>
      </c>
      <c r="I23" s="6">
        <f>IF('Log_working_3-way'!$D23="","",'True_Odds_Calculator_3-way'!O24/'True_Odds_Calculator_3-way'!B24-1)</f>
        <v>4.2791810549895359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2.4463599573090633E-2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1.0198400754536006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17.510795341483217</v>
      </c>
      <c r="I24" s="6">
        <f>IF('Log_working_3-way'!$D24="","",'True_Odds_Calculator_3-way'!O25/'True_Odds_Calculator_3-way'!B25-1)</f>
        <v>8.0466743060805239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2.1219852183022025E-2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1.0204893329263813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8.2091702423040296</v>
      </c>
      <c r="I25" s="6">
        <f>IF('Log_working_3-way'!$D25="","",'True_Odds_Calculator_3-way'!O26/'True_Odds_Calculator_3-way'!B26-1)</f>
        <v>5.8497086914637269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2.1749181258383654E-2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1.0253876936286364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8.1043586334668305</v>
      </c>
      <c r="I26" s="6">
        <f>IF('Log_working_3-way'!$D26="","",'True_Odds_Calculator_3-way'!O27/'True_Odds_Calculator_3-way'!B27-1)</f>
        <v>7.5214100024331678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2.720030061281431E-2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1.0306314498861988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33.426177571927745</v>
      </c>
      <c r="I27" s="6">
        <f>IF('Log_working_3-way'!$D27="","",'True_Odds_Calculator_3-way'!O28/'True_Odds_Calculator_3-way'!B28-1)</f>
        <v>4.3541208522894959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2.9183066526649926E-2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1.0311186046668721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27.333419233483855</v>
      </c>
      <c r="I28" s="6">
        <f>IF('Log_working_3-way'!$D28="","",'True_Odds_Calculator_3-way'!O29/'True_Odds_Calculator_3-way'!B29-1)</f>
        <v>5.2151018956320128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3.123478871396701E-2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1.025958369588079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7.6209433360282262</v>
      </c>
      <c r="I29" s="6">
        <f>IF('Log_working_3-way'!$D29="","",'True_Odds_Calculator_3-way'!O30/'True_Odds_Calculator_3-way'!B30-1)</f>
        <v>6.2655948137018314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2.7464095901104546E-2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1.0234400216748059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28.499685610342812</v>
      </c>
      <c r="I30" s="6">
        <f>IF('Log_working_3-way'!$D30="","",'True_Odds_Calculator_3-way'!O31/'True_Odds_Calculator_3-way'!B31-1)</f>
        <v>4.4610911934733615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2.3386860047293734E-2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1.0207568807803069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15.702262343742223</v>
      </c>
      <c r="I31" s="6">
        <f>IF('Log_working_3-way'!$D31="","",'True_Odds_Calculator_3-way'!O32/'True_Odds_Calculator_3-way'!B32-1)</f>
        <v>7.0307328502961344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2.2336736946556357E-2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1.030736141874651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0.64720340370240481</v>
      </c>
      <c r="I32" s="6">
        <f>IF('Log_working_3-way'!$D32="","",'True_Odds_Calculator_3-way'!O33/'True_Odds_Calculator_3-way'!B33-1)</f>
        <v>4.5484524012557328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2.6597233032489953E-2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1.0196452081715195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11.311956107359167</v>
      </c>
      <c r="I33" s="6">
        <f>IF('Log_working_3-way'!$D33="","",'True_Odds_Calculator_3-way'!O34/'True_Odds_Calculator_3-way'!B34-1)</f>
        <v>8.3846964648528246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2.1350309440685722E-2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1.0195420121151963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9.5958475792308082</v>
      </c>
      <c r="I34" s="6">
        <f>IF('Log_working_3-way'!$D34="","",'True_Odds_Calculator_3-way'!O35/'True_Odds_Calculator_3-way'!B35-1)</f>
        <v>8.6228009736755205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2.1214871033382821E-2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1.020353178414301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15.571958997099475</v>
      </c>
      <c r="I35" s="6">
        <f>IF('Log_working_3-way'!$D35="","",'True_Odds_Calculator_3-way'!O36/'True_Odds_Calculator_3-way'!B36-1)</f>
        <v>9.3153736593410255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2.1912244134466352E-2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1.0438543938999383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56.409491605018424</v>
      </c>
      <c r="I36" s="6">
        <f>IF('Log_working_3-way'!$D36="","",'True_Odds_Calculator_3-way'!O37/'True_Odds_Calculator_3-way'!B37-1)</f>
        <v>1.7040627203514247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3.0693635823167975E-2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1.0401919124318757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43.774547405881485</v>
      </c>
      <c r="I37" s="6">
        <f>IF('Log_working_3-way'!$D37="","",'True_Odds_Calculator_3-way'!O38/'True_Odds_Calculator_3-way'!B38-1)</f>
        <v>4.1843985494560867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3.3556269983971321E-2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1.0263183983080579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17.070805112273192</v>
      </c>
      <c r="I38" s="6">
        <f>IF('Log_working_3-way'!$D38="","",'True_Odds_Calculator_3-way'!O39/'True_Odds_Calculator_3-way'!B39-1)</f>
        <v>6.9855092680929713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2.812644025919897E-2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1.0268347151092678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18.552940852802656</v>
      </c>
      <c r="I39" s="6">
        <f>IF('Log_working_3-way'!$D39="","",'True_Odds_Calculator_3-way'!O40/'True_Odds_Calculator_3-way'!B40-1)</f>
        <v>8.6761655073592472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2.8438171073018603E-2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1.0265661862194495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5.2989645121479079</v>
      </c>
      <c r="I40" s="6">
        <f>IF('Log_working_3-way'!$D40="","",'True_Odds_Calculator_3-way'!O41/'True_Odds_Calculator_3-way'!B41-1)</f>
        <v>7.9879876381106278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2.7887862064923663E-2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1.0297675650948759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27.684049290954281</v>
      </c>
      <c r="I41" s="6">
        <f>IF('Log_working_3-way'!$D41="","",'True_Odds_Calculator_3-way'!O42/'True_Odds_Calculator_3-way'!B42-1)</f>
        <v>6.093697390756379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2.9731252522124718E-2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1.0266220954903273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6.8928587486044695</v>
      </c>
      <c r="I42" s="6">
        <f>IF('Log_working_3-way'!$D42="","",'True_Odds_Calculator_3-way'!O43/'True_Odds_Calculator_3-way'!B43-1)</f>
        <v>8.0385939422852779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2.8374824908842911E-2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1.0268911453593954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19.089814371352027</v>
      </c>
      <c r="I43" s="6">
        <f>IF('Log_working_3-way'!$D43="","",'True_Odds_Calculator_3-way'!O44/'True_Odds_Calculator_3-way'!B44-1)</f>
        <v>8.262564925063236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2.8439419244016939E-2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1.0262318011873763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9.0545541603425779</v>
      </c>
      <c r="I44" s="6">
        <f>IF('Log_working_3-way'!$D44="","",'True_Odds_Calculator_3-way'!O45/'True_Odds_Calculator_3-way'!B45-1)</f>
        <v>8.1505752281088366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2.8291874617797363E-2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1.0303130578308177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25.044280577489669</v>
      </c>
      <c r="I45" s="6">
        <f>IF('Log_working_3-way'!$D45="","",'True_Odds_Calculator_3-way'!O46/'True_Odds_Calculator_3-way'!B46-1)</f>
        <v>7.2942051163683921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3.0796693025237021E-2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1.0263035244806462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10.403660136608041</v>
      </c>
      <c r="I46" s="6">
        <f>IF('Log_working_3-way'!$D46="","",'True_Odds_Calculator_3-way'!O47/'True_Odds_Calculator_3-way'!B47-1)</f>
        <v>8.2623235586014676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2.8466219299337236E-2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1.041076183992415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12.333579120948576</v>
      </c>
      <c r="I47" s="6">
        <f>IF('Log_working_3-way'!$D47="","",'True_Odds_Calculator_3-way'!O48/'True_Odds_Calculator_3-way'!B48-1)</f>
        <v>8.5905202169424992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4.419995363875473E-2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1.0403967939920067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8.4207902463406104</v>
      </c>
      <c r="I48" s="6">
        <f>IF('Log_working_3-way'!$D48="","",'True_Odds_Calculator_3-way'!O49/'True_Odds_Calculator_3-way'!B49-1)</f>
        <v>8.0761565562874953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4.311285978680135E-2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1.0530897803189845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33.991944874563004</v>
      </c>
      <c r="I49" s="6">
        <f>IF('Log_working_3-way'!$D49="","",'True_Odds_Calculator_3-way'!O50/'True_Odds_Calculator_3-way'!B50-1)</f>
        <v>5.2955947899496945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4.9697178980070422E-2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1.0473029947232777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5.0891293143749481</v>
      </c>
      <c r="I50" s="6">
        <f>IF('Log_working_3-way'!$D50="","",'True_Odds_Calculator_3-way'!O51/'True_Odds_Calculator_3-way'!B51-1)</f>
        <v>5.0280857968423902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4.7259794801852939E-2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1.0463874339195134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4.9667620669675001</v>
      </c>
      <c r="I51" s="6">
        <f>IF('Log_working_3-way'!$D51="","",'True_Odds_Calculator_3-way'!O52/'True_Odds_Calculator_3-way'!B52-1)</f>
        <v>7.0208521799185029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4.7469285661737581E-2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1.0418856158614052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7.4324236057751971</v>
      </c>
      <c r="I52" s="6">
        <f>IF('Log_working_3-way'!$D52="","",'True_Odds_Calculator_3-way'!O53/'True_Odds_Calculator_3-way'!B53-1)</f>
        <v>7.3332194854228856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4.4209843564778861E-2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1.0429091884019028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6.3418340448486328</v>
      </c>
      <c r="I53" s="6">
        <f>IF('Log_working_3-way'!$D53="","",'True_Odds_Calculator_3-way'!O54/'True_Odds_Calculator_3-way'!B54-1)</f>
        <v>8.2855771446193121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4.515579456629637E-2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1.050130274518533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32.820772725771782</v>
      </c>
      <c r="I54" s="6">
        <f>IF('Log_working_3-way'!$D54="","",'True_Odds_Calculator_3-way'!O55/'True_Odds_Calculator_3-way'!B55-1)</f>
        <v>5.1179778202992008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4.7605839451116516E-2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1.0493496788853927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32.849796298314551</v>
      </c>
      <c r="I55" s="6">
        <f>IF('Log_working_3-way'!$D55="","",'True_Odds_Calculator_3-way'!O56/'True_Odds_Calculator_3-way'!B56-1)</f>
        <v>5.6511417403361843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4.6707598770151071E-2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1.0464680291255795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24.634010605563223</v>
      </c>
      <c r="I56" s="6">
        <f>IF('Log_working_3-way'!$D56="","",'True_Odds_Calculator_3-way'!O57/'True_Odds_Calculator_3-way'!B57-1)</f>
        <v>5.8263409094242355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4.7294498882333613E-2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1.0474867251086364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27.513620439554199</v>
      </c>
      <c r="I57" s="6">
        <f>IF('Log_working_3-way'!$D57="","",'True_Odds_Calculator_3-way'!O58/'True_Odds_Calculator_3-way'!B58-1)</f>
        <v>6.0896111404808915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4.7238153747496625E-2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1.0577854808435263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41.91996706773125</v>
      </c>
      <c r="I58" s="6">
        <f>IF('Log_working_3-way'!$D58="","",'True_Odds_Calculator_3-way'!O59/'True_Odds_Calculator_3-way'!B59-1)</f>
        <v>4.1058073391991456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4.9465299199208168E-2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1.0317907048486754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17.607028975575226</v>
      </c>
      <c r="I59" s="6">
        <f>IF('Log_working_3-way'!$D59="","",'True_Odds_Calculator_3-way'!O60/'True_Odds_Calculator_3-way'!B60-1)</f>
        <v>7.6190046270109359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3.3839858959147762E-2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1.0412666187267723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13.84228855446416</v>
      </c>
      <c r="I60" s="6">
        <f>IF('Log_working_3-way'!$D60="","",'True_Odds_Calculator_3-way'!O61/'True_Odds_Calculator_3-way'!B61-1)</f>
        <v>9.4991567078177468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4.4315433107518176E-2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1.039681415151618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13.867431191605938</v>
      </c>
      <c r="I61" s="6">
        <f>IF('Log_working_3-way'!$D61="","",'True_Odds_Calculator_3-way'!O62/'True_Odds_Calculator_3-way'!B62-1)</f>
        <v>7.4458539809071898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4.254936850242319E-2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1.0313509816917839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9.6063440054231837</v>
      </c>
      <c r="I62" s="6">
        <f>IF('Log_working_3-way'!$D62="","",'True_Odds_Calculator_3-way'!O63/'True_Odds_Calculator_3-way'!B63-1)</f>
        <v>8.0465729471950169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3.376162219348311E-2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1.0486674320530416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30.541850330313526</v>
      </c>
      <c r="I63" s="6">
        <f>IF('Log_working_3-way'!$D63="","",'True_Odds_Calculator_3-way'!O64/'True_Odds_Calculator_3-way'!B64-1)</f>
        <v>5.6834709316688521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4.7163116128633442E-2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1.0309272408790764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19.377243044604125</v>
      </c>
      <c r="I64" s="6">
        <f>IF('Log_working_3-way'!$D64="","",'True_Odds_Calculator_3-way'!O65/'True_Odds_Calculator_3-way'!B65-1)</f>
        <v>8.0565524642685009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3.2622508629100322E-2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1.0440941443143008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20.679995219960443</v>
      </c>
      <c r="I65" s="6">
        <f>IF('Log_working_3-way'!$D65="","",'True_Odds_Calculator_3-way'!O66/'True_Odds_Calculator_3-way'!B66-1)</f>
        <v>8.1076797477543003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4.5929057243243365E-2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1.0411297546275378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15.356126524030834</v>
      </c>
      <c r="I66" s="6">
        <f>IF('Log_working_3-way'!$D66="","",'True_Odds_Calculator_3-way'!O67/'True_Odds_Calculator_3-way'!B67-1)</f>
        <v>9.2298282044656084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4.3971893897937875E-2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1.0408438420205235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15.22599865204133</v>
      </c>
      <c r="I67" s="6">
        <f>IF('Log_working_3-way'!$D67="","",'True_Odds_Calculator_3-way'!O68/'True_Odds_Calculator_3-way'!B68-1)</f>
        <v>8.1837264270182644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4.3700802125960392E-2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1.0416913748272332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7.5851099440632392</v>
      </c>
      <c r="I68" s="6">
        <f>IF('Log_working_3-way'!$D68="","",'True_Odds_Calculator_3-way'!O69/'True_Odds_Calculator_3-way'!B69-1)</f>
        <v>7.6367495867030879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4.4145942349535172E-2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1.0412678176960526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17.109506525600434</v>
      </c>
      <c r="I69" s="6">
        <f>IF('Log_working_3-way'!$D69="","",'True_Odds_Calculator_3-way'!O70/'True_Odds_Calculator_3-way'!B70-1)</f>
        <v>7.536359057289042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4.384907759339951E-2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1.0624451142509876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33.692877090944577</v>
      </c>
      <c r="I70" s="6">
        <f>IF('Log_working_3-way'!$D70="","",'True_Odds_Calculator_3-way'!O71/'True_Odds_Calculator_3-way'!B71-1)</f>
        <v>4.2291409206973913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5.8746028055491006E-2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1.0576314062679921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24.90313486921972</v>
      </c>
      <c r="I71" s="6">
        <f>IF('Log_working_3-way'!$D71="","",'True_Odds_Calculator_3-way'!O72/'True_Odds_Calculator_3-way'!B72-1)</f>
        <v>6.7583292679370803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5.82321185298591E-2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1.0560823913825743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21.495343902033266</v>
      </c>
      <c r="I72" s="6">
        <f>IF('Log_working_3-way'!$D72="","",'True_Odds_Calculator_3-way'!O73/'True_Odds_Calculator_3-way'!B73-1)</f>
        <v>8.5275064498155508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5.7790448034350517E-2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1.0670406529517669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33.557579855770285</v>
      </c>
      <c r="I73" s="6">
        <f>IF('Log_working_3-way'!$D73="","",'True_Odds_Calculator_3-way'!O74/'True_Odds_Calculator_3-way'!B74-1)</f>
        <v>5.0299959081771899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6.2891150802671936E-2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1.051522340122887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17.247590563272524</v>
      </c>
      <c r="I74" s="6">
        <f>IF('Log_working_3-way'!$D74="","",'True_Odds_Calculator_3-way'!O75/'True_Odds_Calculator_3-way'!B75-1)</f>
        <v>5.7096448325115912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5.4204287686930641E-2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1.0678168716023571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35.32251551821409</v>
      </c>
      <c r="I75" s="6">
        <f>IF('Log_working_3-way'!$D75="","",'True_Odds_Calculator_3-way'!O76/'True_Odds_Calculator_3-way'!B76-1)</f>
        <v>5.6243759172837873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6.211692624110321E-2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1.1100660414875214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50.443110086798058</v>
      </c>
      <c r="I76" s="6">
        <f>IF('Log_working_3-way'!$D76="","",'True_Odds_Calculator_3-way'!O77/'True_Odds_Calculator_3-way'!B77-1)</f>
        <v>3.0259259884612861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8.2587944347963127E-2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1.0526525835904346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15.170135332508611</v>
      </c>
      <c r="I77" s="6">
        <f>IF('Log_working_3-way'!$D77="","",'True_Odds_Calculator_3-way'!O78/'True_Odds_Calculator_3-way'!B78-1)</f>
        <v>7.3384357140860104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5.5979806786052855E-2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1.0583542099995651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4.1814522897730262</v>
      </c>
      <c r="I78" s="6">
        <f>IF('Log_working_3-way'!$D78="","",'True_Odds_Calculator_3-way'!O79/'True_Odds_Calculator_3-way'!B79-1)</f>
        <v>7.0770922210425926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5.8504591906460846E-2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1.0793708650933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0.79647129695836982</v>
      </c>
      <c r="I79" s="6">
        <f>IF('Log_working_3-way'!$D79="","",'True_Odds_Calculator_3-way'!O80/'True_Odds_Calculator_3-way'!B80-1)</f>
        <v>3.8505560154326011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6.4886013018793154E-2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1.0247384576073104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32.014455089086404</v>
      </c>
      <c r="I80" s="6">
        <f>IF('Log_working_3-way'!$D80="","",'True_Odds_Calculator_3-way'!O81/'True_Odds_Calculator_3-way'!B81-1)</f>
        <v>5.1658773727654106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2.38562191543783E-2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1.0239221353627639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4.3810186661220971</v>
      </c>
      <c r="I81" s="6">
        <f>IF('Log_working_3-way'!$D81="","",'True_Odds_Calculator_3-way'!O82/'True_Odds_Calculator_3-way'!B82-1)</f>
        <v>5.0427077513748024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2.4038543483571928E-2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1.0401803851822138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9.8680461298327753</v>
      </c>
      <c r="I82" s="6">
        <f>IF('Log_working_3-way'!$D82="","",'True_Odds_Calculator_3-way'!O83/'True_Odds_Calculator_3-way'!B83-1)</f>
        <v>8.1888111749026571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4.3123256745547733E-2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1.0448973852747419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24.149676934932518</v>
      </c>
      <c r="I83" s="6">
        <f>IF('Log_working_3-way'!$D83="","",'True_Odds_Calculator_3-way'!O84/'True_Odds_Calculator_3-way'!B84-1)</f>
        <v>7.6240877404504435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4.5678952655696881E-2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1.0411006560366127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15.632058856025012</v>
      </c>
      <c r="I84" s="6">
        <f>IF('Log_working_3-way'!$D84="","",'True_Odds_Calculator_3-way'!O85/'True_Odds_Calculator_3-way'!B85-1)</f>
        <v>10.008406665981504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4.3834155554470122E-2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1.0426749314488091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19.327804764955342</v>
      </c>
      <c r="I85" s="6">
        <f>IF('Log_working_3-way'!$D85="","",'True_Odds_Calculator_3-way'!O86/'True_Odds_Calculator_3-way'!B86-1)</f>
        <v>9.2227348303748773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4.4696287448832361E-2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1.0401840799083379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8.6602894530355687</v>
      </c>
      <c r="I86" s="6">
        <f>IF('Log_working_3-way'!$D86="","",'True_Odds_Calculator_3-way'!O87/'True_Odds_Calculator_3-way'!B87-1)</f>
        <v>10.637172006185022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4.3250863775484039E-2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1.0404062459160592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12.543864511386085</v>
      </c>
      <c r="I87" s="6">
        <f>IF('Log_working_3-way'!$D87="","",'True_Odds_Calculator_3-way'!O88/'True_Odds_Calculator_3-way'!B88-1)</f>
        <v>10.473876957503311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4.3504019229863466E-2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1.0403765284245408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8.5978860224539471</v>
      </c>
      <c r="I88" s="6">
        <f>IF('Log_working_3-way'!$D88="","",'True_Odds_Calculator_3-way'!O89/'True_Odds_Calculator_3-way'!B89-1)</f>
        <v>9.9387156074023153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4.33985924061282E-2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1.0409962767812788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9.1619230494534545</v>
      </c>
      <c r="I89" s="6">
        <f>IF('Log_working_3-way'!$D89="","",'True_Odds_Calculator_3-way'!O90/'True_Odds_Calculator_3-way'!B90-1)</f>
        <v>9.8577479110741333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4.4112625036115016E-2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1.0496455690079465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25.956576898969494</v>
      </c>
      <c r="I90" s="6">
        <f>IF('Log_working_3-way'!$D90="","",'True_Odds_Calculator_3-way'!O91/'True_Odds_Calculator_3-way'!B91-1)</f>
        <v>7.9101483593522595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4.9589697950199074E-2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1.0220213706683339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25.257898397541162</v>
      </c>
      <c r="I91" s="6">
        <f>IF('Log_working_3-way'!$D91="","",'True_Odds_Calculator_3-way'!O92/'True_Odds_Calculator_3-way'!B92-1)</f>
        <v>7.0763678937938526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2.2410776561299528E-2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1.0196805746426221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12.531188246142007</v>
      </c>
      <c r="I92" s="6">
        <f>IF('Log_working_3-way'!$D92="","",'True_Odds_Calculator_3-way'!O93/'True_Odds_Calculator_3-way'!B93-1)</f>
        <v>7.226257615451221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2.131451457550626E-2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1.0213054379775877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5.9547637098812229</v>
      </c>
      <c r="I93" s="6">
        <f>IF('Log_working_3-way'!$D93="","",'True_Odds_Calculator_3-way'!O94/'True_Odds_Calculator_3-way'!B94-1)</f>
        <v>7.2647178094751155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2.2480620155038711E-2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1.0239352549644973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10.669600390553043</v>
      </c>
      <c r="I94" s="6">
        <f>IF('Log_working_3-way'!$D94="","",'True_Odds_Calculator_3-way'!O95/'True_Odds_Calculator_3-way'!B95-1)</f>
        <v>9.4773630123018648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2.6002289761029251E-2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1.0258830813086364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18.223670762285018</v>
      </c>
      <c r="I95" s="6">
        <f>IF('Log_working_3-way'!$D95="","",'True_Odds_Calculator_3-way'!O96/'True_Odds_Calculator_3-way'!B96-1)</f>
        <v>7.3204946166399836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2.7539779681762466E-2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1.0332232274658522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32.544506231377419</v>
      </c>
      <c r="I96" s="6">
        <f>IF('Log_working_3-way'!$D96="","",'True_Odds_Calculator_3-way'!O97/'True_Odds_Calculator_3-way'!B97-1)</f>
        <v>6.2369750521574785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3.1527365044378364E-2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1.0295950725780318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3.7930283224400867</v>
      </c>
      <c r="I97" s="6">
        <f>IF('Log_working_3-way'!$D97="","",'True_Odds_Calculator_3-way'!O98/'True_Odds_Calculator_3-way'!B98-1)</f>
        <v>7.9126559714795022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3.0303030303030276E-2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1.025393339214776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15.34969387091202</v>
      </c>
      <c r="I98" s="6">
        <f>IF('Log_working_3-way'!$D98="","",'True_Odds_Calculator_3-way'!O99/'True_Odds_Calculator_3-way'!B99-1)</f>
        <v>8.6257601983566481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2.7331777409104863E-2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1.0261981634686095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13.609752319448589</v>
      </c>
      <c r="I99" s="6">
        <f>IF('Log_working_3-way'!$D99="","",'True_Odds_Calculator_3-way'!O100/'True_Odds_Calculator_3-way'!B100-1)</f>
        <v>7.7174473214508961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2.8295025157241582E-2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1.0282543819061662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5.0138268045586933</v>
      </c>
      <c r="I100" s="6">
        <f>IF('Log_working_3-way'!$D100="","",'True_Odds_Calculator_3-way'!O101/'True_Odds_Calculator_3-way'!B101-1)</f>
        <v>5.948000135290564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2.8956410870370597E-2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1.048209012242203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57.191437354648507</v>
      </c>
      <c r="I101" s="6">
        <f>IF('Log_working_3-way'!$D101="","",'True_Odds_Calculator_3-way'!O102/'True_Odds_Calculator_3-way'!B102-1)</f>
        <v>2.1895932787398786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3.2669843661688791E-2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1.0277718790698736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4.1632020899288094</v>
      </c>
      <c r="I102" s="6">
        <f>IF('Log_working_3-way'!$D102="","",'True_Odds_Calculator_3-way'!O103/'True_Odds_Calculator_3-way'!B103-1)</f>
        <v>6.4624971635471704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2.8256390126419673E-2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1.0361642787708782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0.86564983575276488</v>
      </c>
      <c r="I103" s="6">
        <f>IF('Log_working_3-way'!$D103="","",'True_Odds_Calculator_3-way'!O104/'True_Odds_Calculator_3-way'!B104-1)</f>
        <v>3.9418915574986526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3.1096556179288637E-2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1.0499052036622982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60.022726863941607</v>
      </c>
      <c r="I104" s="6">
        <f>IF('Log_working_3-way'!$D104="","",'True_Odds_Calculator_3-way'!O105/'True_Odds_Calculator_3-way'!B105-1)</f>
        <v>1.6911022546998247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3.2208186413793749E-2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1.0276923846623442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5.6244540418903703</v>
      </c>
      <c r="I105" s="6">
        <f>IF('Log_working_3-way'!$D105="","",'True_Odds_Calculator_3-way'!O106/'True_Odds_Calculator_3-way'!B106-1)</f>
        <v>7.6588063172275049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2.9087636505809922E-2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1.0302237729400878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27.061986548683368</v>
      </c>
      <c r="I106" s="6">
        <f>IF('Log_working_3-way'!$D106="","",'True_Odds_Calculator_3-way'!O107/'True_Odds_Calculator_3-way'!B107-1)</f>
        <v>7.8078139664524038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3.004381678939283E-2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1.0273262166325074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20.630049833160747</v>
      </c>
      <c r="I107" s="6">
        <f>IF('Log_working_3-way'!$D107="","",'True_Odds_Calculator_3-way'!O108/'True_Odds_Calculator_3-way'!B108-1)</f>
        <v>7.8196850023731397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2.865740818798046E-2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1.0453024141717833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54.590974638488653</v>
      </c>
      <c r="I108" s="6">
        <f>IF('Log_working_3-way'!$D108="","",'True_Odds_Calculator_3-way'!O109/'True_Odds_Calculator_3-way'!B109-1)</f>
        <v>2.2851294801780795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3.2399651559852582E-2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1.0251701281728938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15.35362553270912</v>
      </c>
      <c r="I109" s="6">
        <f>IF('Log_working_3-way'!$D109="","",'True_Odds_Calculator_3-way'!O110/'True_Odds_Calculator_3-way'!B110-1)</f>
        <v>7.5730212444889897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2.7084791131101404E-2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1.0587560566625316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25.433028078709125</v>
      </c>
      <c r="I110" s="6">
        <f>IF('Log_working_3-way'!$D110="","",'True_Odds_Calculator_3-way'!O111/'True_Odds_Calculator_3-way'!B111-1)</f>
        <v>6.8871178121518302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5.9081725562678322E-2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1.0434526720206492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22.454908686340431</v>
      </c>
      <c r="I111" s="6">
        <f>IF('Log_working_3-way'!$D111="","",'True_Odds_Calculator_3-way'!O112/'True_Odds_Calculator_3-way'!B112-1)</f>
        <v>6.9027455248169742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4.4873018390625408E-2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1.0401456621257745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13.073480394647488</v>
      </c>
      <c r="I112" s="6">
        <f>IF('Log_working_3-way'!$D112="","",'True_Odds_Calculator_3-way'!O113/'True_Odds_Calculator_3-way'!B113-1)</f>
        <v>7.4918824224399607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4.3079650650865053E-2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1.0589002900641651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25.14834231000286</v>
      </c>
      <c r="I113" s="6">
        <f>IF('Log_working_3-way'!$D113="","",'True_Odds_Calculator_3-way'!O114/'True_Odds_Calculator_3-way'!B114-1)</f>
        <v>6.7945828163487842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5.9372357013010246E-2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1.1056102475625951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7.4505024933680772</v>
      </c>
      <c r="I114" s="6">
        <f>IF('Log_working_3-way'!$D114="","",'True_Odds_Calculator_3-way'!O115/'True_Odds_Calculator_3-way'!B115-1)</f>
        <v>6.7708635212404014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0.10667974271629577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1.0634939807984718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5.7181277856214336</v>
      </c>
      <c r="I115" s="6">
        <f>IF('Log_working_3-way'!$D115="","",'True_Odds_Calculator_3-way'!O116/'True_Odds_Calculator_3-way'!B116-1)</f>
        <v>6.0150261439695401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6.4163932284315717E-2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1.1297247135063211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43.831333376313339</v>
      </c>
      <c r="I116" s="6">
        <f>IF('Log_working_3-way'!$D116="","",'True_Odds_Calculator_3-way'!O117/'True_Odds_Calculator_3-way'!B117-1)</f>
        <v>3.9348142097562109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0.10622038027592851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1.1085311749383215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5.7808609358675307</v>
      </c>
      <c r="I117" s="6">
        <f>IF('Log_working_3-way'!$D117="","",'True_Odds_Calculator_3-way'!O118/'True_Odds_Calculator_3-way'!B118-1)</f>
        <v>6.4168537054782115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0.10695364146081809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1.0721698990988815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38.624717983087855</v>
      </c>
      <c r="I118" s="6">
        <f>IF('Log_working_3-way'!$D118="","",'True_Odds_Calculator_3-way'!O119/'True_Odds_Calculator_3-way'!B119-1)</f>
        <v>4.3273231955040332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6.4124332675569384E-2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1.0610320391357284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14.520040166457223</v>
      </c>
      <c r="I119" s="6">
        <f>IF('Log_working_3-way'!$D119="","",'True_Odds_Calculator_3-way'!O120/'True_Odds_Calculator_3-way'!B120-1)</f>
        <v>7.3689975559218102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6.4723757943044857E-2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1.1016249515022829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17.695170971240689</v>
      </c>
      <c r="I120" s="6">
        <f>IF('Log_working_3-way'!$D120="","",'True_Odds_Calculator_3-way'!O121/'True_Odds_Calculator_3-way'!B121-1)</f>
        <v>8.2360468618445566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0.10516010025139799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1.0837055487397118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0.43444971670768018</v>
      </c>
      <c r="I121" s="6">
        <f>IF('Log_working_3-way'!$D121="","",'True_Odds_Calculator_3-way'!O122/'True_Odds_Calculator_3-way'!B122-1)</f>
        <v>3.4175403138539675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6.5166815169700687E-2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1.0623125316852027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24.516789179952937</v>
      </c>
      <c r="I122" s="6">
        <f>IF('Log_working_3-way'!$D122="","",'True_Odds_Calculator_3-way'!O123/'True_Odds_Calculator_3-way'!B123-1)</f>
        <v>5.6182898376107966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6.309363297256132E-2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1.0621420922228204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13.658906619675792</v>
      </c>
      <c r="I123" s="6">
        <f>IF('Log_working_3-way'!$D123="","",'True_Odds_Calculator_3-way'!O124/'True_Odds_Calculator_3-way'!B124-1)</f>
        <v>6.7479022478103747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6.5755001287235215E-2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1.0223988958542443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5.8734866598529001</v>
      </c>
      <c r="I124" s="6">
        <f>IF('Log_working_3-way'!$D124="","",'True_Odds_Calculator_3-way'!O125/'True_Odds_Calculator_3-way'!B125-1)</f>
        <v>7.4013878920737941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2.3623400424497287E-2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1.0217295672497737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17.315510740997908</v>
      </c>
      <c r="I125" s="6">
        <f>IF('Log_working_3-way'!$D125="","",'True_Odds_Calculator_3-way'!O126/'True_Odds_Calculator_3-way'!B126-1)</f>
        <v>9.2359000078590441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2.319169503635532E-2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1.026142980372132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29.426128810961639</v>
      </c>
      <c r="I126" s="6">
        <f>IF('Log_working_3-way'!$D126="","",'True_Odds_Calculator_3-way'!O127/'True_Odds_Calculator_3-way'!B127-1)</f>
        <v>5.7869451843973652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2.5763493141483629E-2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1.0259770187375514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35.299020731423482</v>
      </c>
      <c r="I127" s="6">
        <f>IF('Log_working_3-way'!$D127="","",'True_Odds_Calculator_3-way'!O128/'True_Odds_Calculator_3-way'!B128-1)</f>
        <v>4.5083105014774558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2.4276939214854965E-2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1.0253164826875321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15.761892884925416</v>
      </c>
      <c r="I128" s="6">
        <f>IF('Log_working_3-way'!$D128="","",'True_Odds_Calculator_3-way'!O129/'True_Odds_Calculator_3-way'!B129-1)</f>
        <v>9.5344042227466357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2.7171246737322186E-2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1.0268162129266416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15.192460850936286</v>
      </c>
      <c r="I129" s="6">
        <f>IF('Log_working_3-way'!$D129="","",'True_Odds_Calculator_3-way'!O130/'True_Odds_Calculator_3-way'!B130-1)</f>
        <v>8.9210205532102087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2.8856902474604595E-2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1.036130547844976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9.5529609236899979</v>
      </c>
      <c r="I130" s="6">
        <f>IF('Log_working_3-way'!$D130="","",'True_Odds_Calculator_3-way'!O131/'True_Odds_Calculator_3-way'!B131-1)</f>
        <v>9.6941360898246955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3.8990996353895468E-2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1.02579261209012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16.179134625051848</v>
      </c>
      <c r="I131" s="6">
        <f>IF('Log_working_3-way'!$D131="","",'True_Odds_Calculator_3-way'!O132/'True_Odds_Calculator_3-way'!B132-1)</f>
        <v>6.8984334680841641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2.7648997288465926E-2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1.026002145401129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10.646552451683688</v>
      </c>
      <c r="I132" s="6">
        <f>IF('Log_working_3-way'!$D132="","",'True_Odds_Calculator_3-way'!O133/'True_Odds_Calculator_3-way'!B133-1)</f>
        <v>7.1724991162955121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2.8032696454540762E-2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1.0256174637186226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13.395842533317348</v>
      </c>
      <c r="I133" s="6">
        <f>IF('Log_working_3-way'!$D133="","",'True_Odds_Calculator_3-way'!O134/'True_Odds_Calculator_3-way'!B134-1)</f>
        <v>6.5930757096552268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2.7581357190295641E-2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1.0544972939652906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35.278821535693986</v>
      </c>
      <c r="I134" s="6">
        <f>IF('Log_working_3-way'!$D134="","",'True_Odds_Calculator_3-way'!O135/'True_Odds_Calculator_3-way'!B135-1)</f>
        <v>5.1645034437435866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5.0308305397363862E-2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1.0874397042412132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58.588834086547308</v>
      </c>
      <c r="I135" s="6">
        <f>IF('Log_working_3-way'!$D135="","",'True_Odds_Calculator_3-way'!O136/'True_Odds_Calculator_3-way'!B136-1)</f>
        <v>2.1617776536067606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5.7046327417128895E-2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1.044843993834303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21.738632231993499</v>
      </c>
      <c r="I136" s="6">
        <f>IF('Log_working_3-way'!$D136="","",'True_Odds_Calculator_3-way'!O137/'True_Odds_Calculator_3-way'!B137-1)</f>
        <v>7.2663583006014409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4.6472789657868718E-2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1.0405421644851325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12.652195692741506</v>
      </c>
      <c r="I137" s="6">
        <f>IF('Log_working_3-way'!$D137="","",'True_Odds_Calculator_3-way'!O138/'True_Odds_Calculator_3-way'!B138-1)</f>
        <v>5.6045662576227242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4.3051488618700562E-2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1.0872058309874477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61.693284869730086</v>
      </c>
      <c r="I138" s="6">
        <f>IF('Log_working_3-way'!$D138="","",'True_Odds_Calculator_3-way'!O139/'True_Odds_Calculator_3-way'!B139-1)</f>
        <v>1.337504113902606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5.4311033393358521E-2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1.0202647438477859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11.939839143562057</v>
      </c>
      <c r="I139" s="6">
        <f>IF('Log_working_3-way'!$D139="","",'True_Odds_Calculator_3-way'!O140/'True_Odds_Calculator_3-way'!B140-1)</f>
        <v>6.721368318645693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2.1893730606895812E-2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1.0260410870455781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10.029980818500455</v>
      </c>
      <c r="I140" s="6">
        <f>IF('Log_working_3-way'!$D140="","",'True_Odds_Calculator_3-way'!O141/'True_Odds_Calculator_3-way'!B141-1)</f>
        <v>5.9557577999021039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2.7808829404043722E-2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1.0321237237622285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34.228393435415732</v>
      </c>
      <c r="I141" s="6">
        <f>IF('Log_working_3-way'!$D141="","",'True_Odds_Calculator_3-way'!O142/'True_Odds_Calculator_3-way'!B142-1)</f>
        <v>5.4151942526570398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3.0127511458399425E-2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1.0395764224713178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49.946203885782438</v>
      </c>
      <c r="I142" s="6">
        <f>IF('Log_working_3-way'!$D142="","",'True_Odds_Calculator_3-way'!O143/'True_Odds_Calculator_3-way'!B143-1)</f>
        <v>2.601930148762591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3.0694593326984876E-2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1.0265049403198072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1.4673277391239039</v>
      </c>
      <c r="I143" s="6">
        <f>IF('Log_working_3-way'!$D143="","",'True_Odds_Calculator_3-way'!O144/'True_Odds_Calculator_3-way'!B144-1)</f>
        <v>5.0106029470948066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2.4405420357349605E-2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1.0286547700646891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46.7893055051278</v>
      </c>
      <c r="I144" s="6">
        <f>IF('Log_working_3-way'!$D144="","",'True_Odds_Calculator_3-way'!O145/'True_Odds_Calculator_3-way'!B145-1)</f>
        <v>3.0701520544538035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2.3286408692369642E-2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1.0232366794257606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24.689914816121608</v>
      </c>
      <c r="I145" s="6">
        <f>IF('Log_working_3-way'!$D145="","",'True_Odds_Calculator_3-way'!O146/'True_Odds_Calculator_3-way'!B146-1)</f>
        <v>7.6014582402154112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2.3689180177657088E-2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1.0200068405143625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18.000777640910513</v>
      </c>
      <c r="I146" s="6">
        <f>IF('Log_working_3-way'!$D146="","",'True_Odds_Calculator_3-way'!O147/'True_Odds_Calculator_3-way'!B147-1)</f>
        <v>6.9020134221532636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2.135544849665294E-2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1.0211881178076894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20.359613674594232</v>
      </c>
      <c r="I147" s="6">
        <f>IF('Log_working_3-way'!$D147="","",'True_Odds_Calculator_3-way'!O148/'True_Odds_Calculator_3-way'!B148-1)</f>
        <v>7.8745179619839387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2.2301645502261547E-2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1.0211295149199344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6.3002958642017752</v>
      </c>
      <c r="I148" s="6">
        <f>IF('Log_working_3-way'!$D148="","",'True_Odds_Calculator_3-way'!O149/'True_Odds_Calculator_3-way'!B149-1)</f>
        <v>8.7932866606414528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2.2580172818811528E-2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1.032328017003509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48.761275215663851</v>
      </c>
      <c r="I149" s="6">
        <f>IF('Log_working_3-way'!$D149="","",'True_Odds_Calculator_3-way'!O150/'True_Odds_Calculator_3-way'!B150-1)</f>
        <v>3.2508574937653316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2.5303470261652583E-2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1.0261782451005763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30.847999524920883</v>
      </c>
      <c r="I150" s="6">
        <f>IF('Log_working_3-way'!$D150="","",'True_Odds_Calculator_3-way'!O151/'True_Odds_Calculator_3-way'!B151-1)</f>
        <v>6.6101322169306673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2.5278250175146955E-2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1.0197098417066861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16.434186084377519</v>
      </c>
      <c r="I151" s="6">
        <f>IF('Log_working_3-way'!$D151="","",'True_Odds_Calculator_3-way'!O152/'True_Odds_Calculator_3-way'!B152-1)</f>
        <v>8.271108148387226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2.1178425466723105E-2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1.0650631990829074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31.973913773987888</v>
      </c>
      <c r="I152" s="6">
        <f>IF('Log_working_3-way'!$D152="","",'True_Odds_Calculator_3-way'!O153/'True_Odds_Calculator_3-way'!B153-1)</f>
        <v>5.7690269555510909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6.1832693096871338E-2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1.04981268737051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8.9426714343048577</v>
      </c>
      <c r="I153" s="6">
        <f>IF('Log_working_3-way'!$D153="","",'True_Odds_Calculator_3-way'!O154/'True_Odds_Calculator_3-way'!B154-1)</f>
        <v>10.210734535714765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5.3367593253490497E-2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1.0546537106234257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4.4969794050969085</v>
      </c>
      <c r="I154" s="6">
        <f>IF('Log_working_3-way'!$D154="","",'True_Odds_Calculator_3-way'!O155/'True_Odds_Calculator_3-way'!B155-1)</f>
        <v>9.4493027454753857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5.6281556482562722E-2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1.0669882071957681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16.813106725005163</v>
      </c>
      <c r="I155" s="6">
        <f>IF('Log_working_3-way'!$D155="","",'True_Odds_Calculator_3-way'!O156/'True_Odds_Calculator_3-way'!B156-1)</f>
        <v>9.1079589006881463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7.0506639908963997E-2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1.0645179932853945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2.3811768523618597</v>
      </c>
      <c r="I156" s="6">
        <f>IF('Log_working_3-way'!$D156="","",'True_Odds_Calculator_3-way'!O157/'True_Odds_Calculator_3-way'!B157-1)</f>
        <v>6.193141293068348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6.0875128554686686E-2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1.080580072568984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44.897404795921048</v>
      </c>
      <c r="I157" s="6">
        <f>IF('Log_working_3-way'!$D157="","",'True_Odds_Calculator_3-way'!O158/'True_Odds_Calculator_3-way'!B158-1)</f>
        <v>4.2702995814996818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6.5466490353517814E-2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1.0531504724767982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6.7340403434080098</v>
      </c>
      <c r="I158" s="6">
        <f>IF('Log_working_3-way'!$D158="","",'True_Odds_Calculator_3-way'!O159/'True_Odds_Calculator_3-way'!B159-1)</f>
        <v>7.5438586520527835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5.5498154089703267E-2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1.0203118730100431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13.931225868725864</v>
      </c>
      <c r="I159" s="6">
        <f>IF('Log_working_3-way'!$D159="","",'True_Odds_Calculator_3-way'!O160/'True_Odds_Calculator_3-way'!B160-1)</f>
        <v>6.8975078975078956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2.1938131313131493E-2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1.0195765308673397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10.562757501656588</v>
      </c>
      <c r="I160" s="6">
        <f>IF('Log_working_3-way'!$D160="","",'True_Odds_Calculator_3-way'!O161/'True_Odds_Calculator_3-way'!B161-1)</f>
        <v>9.0586155078667563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2.1298289339526377E-2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1.0224255770503934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22.713848428427063</v>
      </c>
      <c r="I161" s="6">
        <f>IF('Log_working_3-way'!$D161="","",'True_Odds_Calculator_3-way'!O162/'True_Odds_Calculator_3-way'!B162-1)</f>
        <v>6.4572203220830451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2.3306857569727057E-2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1.0198113967347548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7.3246900628289175</v>
      </c>
      <c r="I162" s="6">
        <f>IF('Log_working_3-way'!$D162="","",'True_Odds_Calculator_3-way'!O163/'True_Odds_Calculator_3-way'!B163-1)</f>
        <v>6.5152236493102373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2.1042187536486123E-2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1.051159219661884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62.035186414108864</v>
      </c>
      <c r="I163" s="6">
        <f>IF('Log_working_3-way'!$D163="","",'True_Odds_Calculator_3-way'!O164/'True_Odds_Calculator_3-way'!B164-1)</f>
        <v>1.411281399713745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3.1747887095399108E-2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1.0222817946876737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19.369792104800709</v>
      </c>
      <c r="I164" s="6">
        <f>IF('Log_working_3-way'!$D164="","",'True_Odds_Calculator_3-way'!O165/'True_Odds_Calculator_3-way'!B165-1)</f>
        <v>7.8102120060452052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2.3587971533177043E-2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1.025499670985123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8.8702981138477224</v>
      </c>
      <c r="I165" s="6">
        <f>IF('Log_working_3-way'!$D165="","",'True_Odds_Calculator_3-way'!O166/'True_Odds_Calculator_3-way'!B166-1)</f>
        <v>8.8702981138477224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2.7567675159235527E-2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1.0279105301505125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4.5360701617351742</v>
      </c>
      <c r="I166" s="6">
        <f>IF('Log_working_3-way'!$D166="","",'True_Odds_Calculator_3-way'!O167/'True_Odds_Calculator_3-way'!B167-1)</f>
        <v>7.6089676663866666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2.889336954434496E-2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1.02667414291266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16.019503315726258</v>
      </c>
      <c r="I167" s="6">
        <f>IF('Log_working_3-way'!$D167="","",'True_Odds_Calculator_3-way'!O168/'True_Odds_Calculator_3-way'!B168-1)</f>
        <v>8.5534738150922252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2.8625570709966075E-2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1.0255762116079061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9.5294970520300293</v>
      </c>
      <c r="I168" s="6">
        <f>IF('Log_working_3-way'!$D168="","",'True_Odds_Calculator_3-way'!O169/'True_Odds_Calculator_3-way'!B169-1)</f>
        <v>8.327166938822451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2.7649950006625623E-2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1.0258295539809175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13.280823206073457</v>
      </c>
      <c r="I169" s="6">
        <f>IF('Log_working_3-way'!$D169="","",'True_Odds_Calculator_3-way'!O170/'True_Odds_Calculator_3-way'!B170-1)</f>
        <v>8.0978495788881393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2.7935210853081704E-2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1.059739063677805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61.687022709537516</v>
      </c>
      <c r="I170" s="6">
        <f>IF('Log_working_3-way'!$D170="","",'True_Odds_Calculator_3-way'!O171/'True_Odds_Calculator_3-way'!B171-1)</f>
        <v>1.3168695659680276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3.7478214538437138E-2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1.0341973627724472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35.934965195297046</v>
      </c>
      <c r="I171" s="6">
        <f>IF('Log_working_3-way'!$D171="","",'True_Odds_Calculator_3-way'!O172/'True_Odds_Calculator_3-way'!B172-1)</f>
        <v>4.5477279972148974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3.1649748889432949E-2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1.0897818658853518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82.257644565546471</v>
      </c>
      <c r="I172" s="6">
        <f>IF('Log_working_3-way'!$D172="","",'True_Odds_Calculator_3-way'!O173/'True_Odds_Calculator_3-way'!B173-1)</f>
        <v>-0.44265543720584577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2.9741863075196218E-2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1.0345231308934695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1.317307326355154</v>
      </c>
      <c r="I173" s="6">
        <f>IF('Log_working_3-way'!$D173="","",'True_Odds_Calculator_3-way'!O174/'True_Odds_Calculator_3-way'!B174-1)</f>
        <v>4.3704952391872904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3.0879264082282365E-2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1.025934590630845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11.863535103037435</v>
      </c>
      <c r="I174" s="6">
        <f>IF('Log_working_3-way'!$D174="","",'True_Odds_Calculator_3-way'!O175/'True_Odds_Calculator_3-way'!B175-1)</f>
        <v>6.8512787494124989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2.7955409609401904E-2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1.0260871568887784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15.204740035744098</v>
      </c>
      <c r="I175" s="6">
        <f>IF('Log_working_3-way'!$D175="","",'True_Odds_Calculator_3-way'!O176/'True_Odds_Calculator_3-way'!B176-1)</f>
        <v>8.9922904405565784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2.8077283423733501E-2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1.0414825353260624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-0.16176580782041172</v>
      </c>
      <c r="I176" s="6">
        <f>IF('Log_working_3-way'!$D176="","",'True_Odds_Calculator_3-way'!O177/'True_Odds_Calculator_3-way'!B177-1)</f>
        <v>2.5480239027120151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3.0410048600529427E-2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1.0266266617647501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20.441324611100484</v>
      </c>
      <c r="I177" s="6">
        <f>IF('Log_working_3-way'!$D177="","",'True_Odds_Calculator_3-way'!O178/'True_Odds_Calculator_3-way'!B178-1)</f>
        <v>7.3656956534689044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2.7990689429847171E-2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1.0248967907397817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15.768532367277121</v>
      </c>
      <c r="I178" s="6">
        <f>IF('Log_working_3-way'!$D178="","",'True_Odds_Calculator_3-way'!O179/'True_Odds_Calculator_3-way'!B179-1)</f>
        <v>7.7829552834259701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2.676453938717871E-2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1.039242510172623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0.15641204621915672</v>
      </c>
      <c r="I179" s="6">
        <f>IF('Log_working_3-way'!$D179="","",'True_Odds_Calculator_3-way'!O180/'True_Odds_Calculator_3-way'!B180-1)</f>
        <v>2.9599814951635985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3.0614968128712672E-2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1.0208724847142781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10.389763372953849</v>
      </c>
      <c r="I180" s="6">
        <f>IF('Log_working_3-way'!$D180="","",'True_Odds_Calculator_3-way'!O181/'True_Odds_Calculator_3-way'!B181-1)</f>
        <v>9.4425626447596542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2.2704243026574256E-2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1.03459804060711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0.42214938944205005</v>
      </c>
      <c r="I181" s="6">
        <f>IF('Log_working_3-way'!$D181="","",'True_Odds_Calculator_3-way'!O182/'True_Odds_Calculator_3-way'!B182-1)</f>
        <v>3.2040327011540919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2.8119891481439341E-2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1.02576014578764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30.498634476327215</v>
      </c>
      <c r="I182" s="6">
        <f>IF('Log_working_3-way'!$D182="","",'True_Odds_Calculator_3-way'!O183/'True_Odds_Calculator_3-way'!B183-1)</f>
        <v>6.9195923859279711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2.4903408924027648E-2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1.0207817663791945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8.0913576659795314</v>
      </c>
      <c r="I183" s="6">
        <f>IF('Log_working_3-way'!$D183="","",'True_Odds_Calculator_3-way'!O184/'True_Odds_Calculator_3-way'!B184-1)</f>
        <v>8.2599727634247735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2.2406422046566066E-2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1.0399121266975946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24.802074447440521</v>
      </c>
      <c r="I184" s="6">
        <f>IF('Log_working_3-way'!$D184="","",'True_Odds_Calculator_3-way'!O185/'True_Odds_Calculator_3-way'!B185-1)</f>
        <v>7.5131578717821004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4.047286376854986E-2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1.0367409533080889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18.184112307720323</v>
      </c>
      <c r="I185" s="6">
        <f>IF('Log_working_3-way'!$D185="","",'True_Odds_Calculator_3-way'!O186/'True_Odds_Calculator_3-way'!B186-1)</f>
        <v>8.7628911837414805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3.8872511747915173E-2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1.0377521422544025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18.872602257501914</v>
      </c>
      <c r="I186" s="6">
        <f>IF('Log_working_3-way'!$D186="","",'True_Odds_Calculator_3-way'!O187/'True_Odds_Calculator_3-way'!B187-1)</f>
        <v>9.4764668960896312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3.9680498662111097E-2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1.0350480652116347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13.038070641802275</v>
      </c>
      <c r="I187" s="6">
        <f>IF('Log_working_3-way'!$D187="","",'True_Odds_Calculator_3-way'!O188/'True_Odds_Calculator_3-way'!B188-1)</f>
        <v>7.9026276654490921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3.7743433150470018E-2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1.0405935086937768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23.739538187958473</v>
      </c>
      <c r="I188" s="6">
        <f>IF('Log_working_3-way'!$D188="","",'True_Odds_Calculator_3-way'!O189/'True_Odds_Calculator_3-way'!B189-1)</f>
        <v>7.3055081101771666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4.1540013734011394E-2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1.0393839934971267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21.643499806806538</v>
      </c>
      <c r="I189" s="6">
        <f>IF('Log_working_3-way'!$D189="","",'True_Odds_Calculator_3-way'!O190/'True_Odds_Calculator_3-way'!B190-1)</f>
        <v>8.8711739583502052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4.0691497754262729E-2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1.0292362474948853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24.53346263072509</v>
      </c>
      <c r="I190" s="6">
        <f>IF('Log_working_3-way'!$D190="","",'True_Odds_Calculator_3-way'!O191/'True_Odds_Calculator_3-way'!B191-1)</f>
        <v>5.8311879808717544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2.9961670976176524E-2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1.0258027560747371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14.442814840783027</v>
      </c>
      <c r="I191" s="6">
        <f>IF('Log_working_3-way'!$D191="","",'True_Odds_Calculator_3-way'!O192/'True_Odds_Calculator_3-way'!B192-1)</f>
        <v>8.0986802250481293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2.7841367524764404E-2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1.0264144496116008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17.385462057390015</v>
      </c>
      <c r="I192" s="6">
        <f>IF('Log_working_3-way'!$D192="","",'True_Odds_Calculator_3-way'!O193/'True_Odds_Calculator_3-way'!B193-1)</f>
        <v>6.674148961904522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2.818148510014673E-2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1.0247783270286857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36.718245524162633</v>
      </c>
      <c r="I193" s="6">
        <f>IF('Log_working_3-way'!$D193="","",'True_Odds_Calculator_3-way'!O194/'True_Odds_Calculator_3-way'!B194-1)</f>
        <v>4.3622552760768709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2.2814237497776446E-2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1.0680909580165925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52.880518798271702</v>
      </c>
      <c r="I194" s="6">
        <f>IF('Log_working_3-way'!$D194="","",'True_Odds_Calculator_3-way'!O195/'True_Odds_Calculator_3-way'!B195-1)</f>
        <v>3.0351762816585728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4.9216107695639666E-2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1.0334252415621059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21.996699274097338</v>
      </c>
      <c r="I195" s="6">
        <f>IF('Log_working_3-way'!$D195="","",'True_Odds_Calculator_3-way'!O196/'True_Odds_Calculator_3-way'!B196-1)</f>
        <v>7.1196075361809736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3.4729359252908543E-2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1.0273653644912699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38.091564990478687</v>
      </c>
      <c r="I196" s="6">
        <f>IF('Log_working_3-way'!$D196="","",'True_Odds_Calculator_3-way'!O197/'True_Odds_Calculator_3-way'!B197-1)</f>
        <v>4.5586481531906839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2.4714233706637945E-2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1.0349443924284027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11.117562614539649</v>
      </c>
      <c r="I197" s="6">
        <f>IF('Log_working_3-way'!$D197="","",'True_Odds_Calculator_3-way'!O198/'True_Odds_Calculator_3-way'!B198-1)</f>
        <v>8.8361425487516581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3.7735110605751743E-2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1.0306863954225949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20.153154836934075</v>
      </c>
      <c r="I198" s="6">
        <f>IF('Log_working_3-way'!$D198="","",'True_Odds_Calculator_3-way'!O199/'True_Odds_Calculator_3-way'!B199-1)</f>
        <v>6.8183906807870036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3.2279505121571628E-2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1.0303969022220063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15.955080498400132</v>
      </c>
      <c r="I199" s="6">
        <f>IF('Log_working_3-way'!$D199="","",'True_Odds_Calculator_3-way'!O200/'True_Odds_Calculator_3-way'!B200-1)</f>
        <v>6.8164639813816672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3.2533954232243367E-2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1.031206823002301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14.481839321766381</v>
      </c>
      <c r="I200" s="6">
        <f>IF('Log_working_3-way'!$D200="","",'True_Odds_Calculator_3-way'!O201/'True_Odds_Calculator_3-way'!B201-1)</f>
        <v>6.5921737919512804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3.3468935277291223E-2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1.0254937988553146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7.9379329311263529</v>
      </c>
      <c r="I201" s="6">
        <f>IF('Log_working_3-way'!$D201="","",'True_Odds_Calculator_3-way'!O202/'True_Odds_Calculator_3-way'!B202-1)</f>
        <v>8.2150617391683749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2.7389277389277433E-2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1.0272740053113714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19.269451593101184</v>
      </c>
      <c r="I202" s="6">
        <f>IF('Log_working_3-way'!$D202="","",'True_Odds_Calculator_3-way'!O203/'True_Odds_Calculator_3-way'!B203-1)</f>
        <v>9.7299386083677462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2.8655071664690723E-2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1.0542364416354351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57.880872009725174</v>
      </c>
      <c r="I203" s="6">
        <f>IF('Log_working_3-way'!$D203="","",'True_Odds_Calculator_3-way'!O204/'True_Odds_Calculator_3-way'!B204-1)</f>
        <v>1.8285800777800048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3.658716603108414E-2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1.026522742666963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18.041655833256488</v>
      </c>
      <c r="I204" s="6">
        <f>IF('Log_working_3-way'!$D204="","",'True_Odds_Calculator_3-way'!O205/'True_Odds_Calculator_3-way'!B205-1)</f>
        <v>8.4977696615176566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2.8201919822041788E-2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1.0275287919588523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20.83228518395897</v>
      </c>
      <c r="I205" s="6">
        <f>IF('Log_working_3-way'!$D205="","",'True_Odds_Calculator_3-way'!O206/'True_Odds_Calculator_3-way'!B206-1)</f>
        <v>8.0347558063934912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2.8811698069587388E-2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1.0309282206103512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2.5218523014581598</v>
      </c>
      <c r="I206" s="6">
        <f>IF('Log_working_3-way'!$D206="","",'True_Odds_Calculator_3-way'!O207/'True_Odds_Calculator_3-way'!B207-1)</f>
        <v>6.3263384599490182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3.0173216613894605E-2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1.039844374490188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2.7771091459460373</v>
      </c>
      <c r="I207" s="6">
        <f>IF('Log_working_3-way'!$D207="","",'True_Odds_Calculator_3-way'!O208/'True_Odds_Calculator_3-way'!B208-1)</f>
        <v>5.1116894336293477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3.8144264863588129E-2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1.0376038541552648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35.371810398056375</v>
      </c>
      <c r="I208" s="6">
        <f>IF('Log_working_3-way'!$D208="","",'True_Odds_Calculator_3-way'!O209/'True_Odds_Calculator_3-way'!B209-1)</f>
        <v>5.2251193696433802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3.4808226719012403E-2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1.0376123824322119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27.160357491458097</v>
      </c>
      <c r="I209" s="6">
        <f>IF('Log_working_3-way'!$D209="","",'True_Odds_Calculator_3-way'!O210/'True_Odds_Calculator_3-way'!B210-1)</f>
        <v>6.5621482722120508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3.757232505477992E-2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1.0383739319240863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31.219978848823111</v>
      </c>
      <c r="I210" s="6">
        <f>IF('Log_working_3-way'!$D210="","",'True_Odds_Calculator_3-way'!O211/'True_Odds_Calculator_3-way'!B211-1)</f>
        <v>5.857327978427926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3.7009041055283909E-2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1.0397271021710266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38.682903639026208</v>
      </c>
      <c r="I211" s="6">
        <f>IF('Log_working_3-way'!$D211="","",'True_Odds_Calculator_3-way'!O212/'True_Odds_Calculator_3-way'!B212-1)</f>
        <v>4.5804083242380598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3.5493461340919019E-2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1.0413777597690457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33.093573413424686</v>
      </c>
      <c r="I212" s="6">
        <f>IF('Log_working_3-way'!$D212="","",'True_Odds_Calculator_3-way'!O213/'True_Odds_Calculator_3-way'!B213-1)</f>
        <v>5.3590447857237145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3.9223391828922427E-2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1.0314532339802711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11.883507774852159</v>
      </c>
      <c r="I213" s="6">
        <f>IF('Log_working_3-way'!$D213="","",'True_Odds_Calculator_3-way'!O214/'True_Odds_Calculator_3-way'!B214-1)</f>
        <v>7.2214232990063714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3.3867183720045935E-2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1.0325600722999158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21.139581935757565</v>
      </c>
      <c r="I214" s="6">
        <f>IF('Log_working_3-way'!$D214="","",'True_Odds_Calculator_3-way'!O215/'True_Odds_Calculator_3-way'!B215-1)</f>
        <v>6.5456374530743879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3.4041602382730574E-2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1.0451754118693013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26.353747962366722</v>
      </c>
      <c r="I215" s="6">
        <f>IF('Log_working_3-way'!$D215="","",'True_Odds_Calculator_3-way'!O216/'True_Odds_Calculator_3-way'!B216-1)</f>
        <v>5.6241912222714827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4.5442005500859528E-2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1.0438484254448812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7.5707687707504761</v>
      </c>
      <c r="I216" s="6">
        <f>IF('Log_working_3-way'!$D216="","",'True_Odds_Calculator_3-way'!O217/'True_Odds_Calculator_3-way'!B217-1)</f>
        <v>6.3366585660779178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4.5893075929215321E-2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1.0441011935443814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22.6747861785569</v>
      </c>
      <c r="I217" s="6">
        <f>IF('Log_working_3-way'!$D217="","",'True_Odds_Calculator_3-way'!O218/'True_Odds_Calculator_3-way'!B218-1)</f>
        <v>6.0628916322060871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4.5494662168379829E-2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1.0416165531048398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15.213920869558898</v>
      </c>
      <c r="I218" s="6">
        <f>IF('Log_working_3-way'!$D218="","",'True_Odds_Calculator_3-way'!O219/'True_Odds_Calculator_3-way'!B219-1)</f>
        <v>7.5312168717004546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4.4478256966540064E-2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1.040587344152311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8.5370874749815737</v>
      </c>
      <c r="I219" s="6">
        <f>IF('Log_working_3-way'!$D219="","",'True_Odds_Calculator_3-way'!O220/'True_Odds_Calculator_3-way'!B220-1)</f>
        <v>8.597544296521221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4.3435743196598819E-2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1.0490770717720126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30.539830130696011</v>
      </c>
      <c r="I220" s="6">
        <f>IF('Log_working_3-way'!$D220="","",'True_Odds_Calculator_3-way'!O221/'True_Odds_Calculator_3-way'!B221-1)</f>
        <v>6.7507479406575639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4.7230189366438191E-2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1.0417362224584408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11.208309618668185</v>
      </c>
      <c r="I221" s="6">
        <f>IF('Log_working_3-way'!$D221="","",'True_Odds_Calculator_3-way'!O222/'True_Odds_Calculator_3-way'!B222-1)</f>
        <v>7.7890860799227344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4.4788544788544771E-2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1.0593840043522638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41.282694473261863</v>
      </c>
      <c r="I222" s="6">
        <f>IF('Log_working_3-way'!$D222="","",'True_Odds_Calculator_3-way'!O223/'True_Odds_Calculator_3-way'!B223-1)</f>
        <v>4.342201577055727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5.1126116679947931E-2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1.0656639459221104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4.7525231753317829</v>
      </c>
      <c r="I223" s="6">
        <f>IF('Log_working_3-way'!$D223="","",'True_Odds_Calculator_3-way'!O224/'True_Odds_Calculator_3-way'!B224-1)</f>
        <v>5.7484408181252826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6.5071816671105065E-2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1.0630519687255768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21.123205404336563</v>
      </c>
      <c r="I224" s="6">
        <f>IF('Log_working_3-way'!$D224="","",'True_Odds_Calculator_3-way'!O225/'True_Odds_Calculator_3-way'!B225-1)</f>
        <v>6.7969283403933778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6.5166520748602519E-2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1.025814400070558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9.18916912301537</v>
      </c>
      <c r="I225" s="6">
        <f>IF('Log_working_3-way'!$D225="","",'True_Odds_Calculator_3-way'!O226/'True_Odds_Calculator_3-way'!B226-1)</f>
        <v>8.3830490435807867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2.788438908201063E-2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1.0375500370166555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-0.51270475922537584</v>
      </c>
      <c r="I226" s="6">
        <f>IF('Log_working_3-way'!$D226="","",'True_Odds_Calculator_3-way'!O227/'True_Odds_Calculator_3-way'!B227-1)</f>
        <v>1.9204472930759087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2.4931758714710206E-2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1.0233584370464752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23.656862354653054</v>
      </c>
      <c r="I227" s="6">
        <f>IF('Log_working_3-way'!$D227="","",'True_Odds_Calculator_3-way'!O228/'True_Odds_Calculator_3-way'!B228-1)</f>
        <v>5.833770093968643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2.4132236104694726E-2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1.0236817824135895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27.856418295736496</v>
      </c>
      <c r="I228" s="6">
        <f>IF('Log_working_3-way'!$D228="","",'True_Odds_Calculator_3-way'!O229/'True_Odds_Calculator_3-way'!B229-1)</f>
        <v>6.7086455136697936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2.3580324525055651E-2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1.0199354082313219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11.944783625129396</v>
      </c>
      <c r="I229" s="6">
        <f>IF('Log_working_3-way'!$D229="","",'True_Odds_Calculator_3-way'!O230/'True_Odds_Calculator_3-way'!B230-1)</f>
        <v>6.3885193639838986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2.1503400813745799E-2</v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2.2799999999999998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3.16</v>
      </c>
      <c r="D2" s="9">
        <f>(K2/(AR2+K2-(AR2*K2)))</f>
        <v>0.42663515481785402</v>
      </c>
      <c r="E2" s="9">
        <f>(L2/(AR2+L2-(AR2*L2)))</f>
        <v>0.26735514382949621</v>
      </c>
      <c r="F2" s="9">
        <f>(M2/(AR2+M2-(AR2*M2)))</f>
        <v>0.30600970135264982</v>
      </c>
      <c r="G2" s="9">
        <f>AR2</f>
        <v>1.0499399316725178</v>
      </c>
      <c r="H2" s="9">
        <f>IF(A2="","",1/D2)</f>
        <v>2.3439231125408222</v>
      </c>
      <c r="I2" s="9">
        <f>IF(B2="","",1/E2)</f>
        <v>3.7403432216652721</v>
      </c>
      <c r="J2" s="9">
        <f>IF(C2="","",1/F2)</f>
        <v>3.2678702524126386</v>
      </c>
      <c r="K2" s="11">
        <f>1/A2</f>
        <v>0.43859649122807021</v>
      </c>
      <c r="L2" s="11">
        <f>1/B2</f>
        <v>0.2770083102493075</v>
      </c>
      <c r="M2" s="11">
        <f>1/C2</f>
        <v>0.31645569620253161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-0.27744384630006591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0.2326088547924037</v>
      </c>
      <c r="Q2" s="11">
        <f>2*'OddsRatio_working_3-way'!K2*'OddsRatio_working_3-way'!L2*'OddsRatio_working_3-way'!M2</f>
        <v>7.6895489187571484E-2</v>
      </c>
      <c r="R2" s="11">
        <f>O2/N2</f>
        <v>0</v>
      </c>
      <c r="S2" s="11">
        <f>P2/N2</f>
        <v>-0.83839976231020286</v>
      </c>
      <c r="T2" s="11">
        <f>Q2/N2</f>
        <v>-0.27715694621824893</v>
      </c>
      <c r="U2" s="11">
        <f>'OddsRatio_working_3-way'!S2-'OddsRatio_working_3-way'!R2^2/3</f>
        <v>-0.83839976231020286</v>
      </c>
      <c r="V2" s="11">
        <f>'OddsRatio_working_3-way'!S2*'OddsRatio_working_3-way'!R2/3-2*'OddsRatio_working_3-way'!R2^3/27-'OddsRatio_working_3-way'!T2</f>
        <v>0.27715694621824893</v>
      </c>
      <c r="W2" s="11">
        <f>'OddsRatio_working_3-way'!V2^2+4*'OddsRatio_working_3-way'!U2^3/27</f>
        <v>-1.0491148033683492E-2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0.14773889202805471</v>
      </c>
      <c r="Y2" s="11">
        <f>IF('OddsRatio_working_3-way'!W2&gt;=0,IF('OddsRatio_working_3-way'!V2+SQRT('OddsRatio_working_3-way'!W2)&gt;0,0,PI()),ACOS('OddsRatio_working_3-way'!V2/(2*'OddsRatio_working_3-way'!X2)))</f>
        <v>0.35399343156023355</v>
      </c>
      <c r="Z2" s="11">
        <f>'OddsRatio_working_3-way'!X2^(1/3)*COS('OddsRatio_working_3-way'!Y2/3)</f>
        <v>0.52496996583625888</v>
      </c>
      <c r="AA2" s="11">
        <f>'OddsRatio_working_3-way'!X2^(1/3)*COS(('OddsRatio_working_3-way'!Y2+2*PI())/3)</f>
        <v>-0.31638156727148686</v>
      </c>
      <c r="AB2" s="11">
        <f>'OddsRatio_working_3-way'!X2^(1/3)*COS(('OddsRatio_working_3-way'!Y2+4*PI())/3)</f>
        <v>-0.20858839856477193</v>
      </c>
      <c r="AC2" s="11">
        <f>'OddsRatio_working_3-way'!X2^(1/3)*SIN('OddsRatio_working_3-way'!Y2/3)</f>
        <v>6.223441496962457E-2</v>
      </c>
      <c r="AD2" s="11">
        <f>'OddsRatio_working_3-way'!X2^(1/3)*SIN(('OddsRatio_working_3-way'!Y2+2*PI())/3)</f>
        <v>0.42352011915323678</v>
      </c>
      <c r="AE2" s="11">
        <f>'OddsRatio_working_3-way'!X2^(1/3)*SIN(('OddsRatio_working_3-way'!Y2+4*PI())/3)</f>
        <v>-0.4857545341228614</v>
      </c>
      <c r="AF2" s="11">
        <f>-'OddsRatio_working_3-way'!U2/(3*'OddsRatio_working_3-way'!X2^(1/3))*COS(('OddsRatio_working_3-way'!Y2)/3)</f>
        <v>0.52496996583625888</v>
      </c>
      <c r="AG2" s="11">
        <f>-'OddsRatio_working_3-way'!U2/(3*'OddsRatio_working_3-way'!X2^(1/3))*COS(('OddsRatio_working_3-way'!Y2+2*PI())/3)</f>
        <v>-0.31638156727148686</v>
      </c>
      <c r="AH2" s="11">
        <f>-'OddsRatio_working_3-way'!U2/(3*'OddsRatio_working_3-way'!X2^(1/3))*COS(('OddsRatio_working_3-way'!Y2+4*PI())/3)</f>
        <v>-0.20858839856477193</v>
      </c>
      <c r="AI2" s="11">
        <f>'OddsRatio_working_3-way'!U2/(3*'OddsRatio_working_3-way'!X2^(1/3))*SIN(('OddsRatio_working_3-way'!Y2)/3)</f>
        <v>-6.223441496962457E-2</v>
      </c>
      <c r="AJ2" s="11">
        <f>'OddsRatio_working_3-way'!U2/(3*'OddsRatio_working_3-way'!X2^(1/3))*SIN(('OddsRatio_working_3-way'!Y2+2*PI())/3)</f>
        <v>-0.42352011915323678</v>
      </c>
      <c r="AK2" s="11">
        <f>'OddsRatio_working_3-way'!U2/(3*'OddsRatio_working_3-way'!X2^(1/3))*SIN(('OddsRatio_working_3-way'!Y2+4*PI())/3)</f>
        <v>0.4857545341228614</v>
      </c>
      <c r="AL2" s="11">
        <f>'OddsRatio_working_3-way'!Z2+'OddsRatio_working_3-way'!AF2</f>
        <v>1.0499399316725178</v>
      </c>
      <c r="AM2" s="11">
        <f>'OddsRatio_working_3-way'!AA2+'OddsRatio_working_3-way'!AG2</f>
        <v>-0.63276313454297373</v>
      </c>
      <c r="AN2" s="11">
        <f>'OddsRatio_working_3-way'!AB2+'OddsRatio_working_3-way'!AH2</f>
        <v>-0.41717679712954386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1.0499399316725178</v>
      </c>
      <c r="AS2" s="11">
        <f>IF(('OddsRatio_working_3-way'!X2=0),IF(Q2&gt;0,-Q2^(1/3),(-Q2)^(1/3)),'OddsRatio_working_3-way'!AM2-'OddsRatio_working_3-way'!R2/3)</f>
        <v>-0.63276313454297373</v>
      </c>
      <c r="AT2" s="11">
        <f>IF(('OddsRatio_working_3-way'!X2=0),IF(Q2&gt;0,-Q2^(1/3),(-Q2)^(1/3)),'OddsRatio_working_3-way'!AN2-'OddsRatio_working_3-way'!R2/3)</f>
        <v>-0.41717679712954386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3.22</v>
      </c>
      <c r="C3" s="4">
        <f>IF('True_Odds_Calculator_3-way'!C4="","",'True_Odds_Calculator_3-way'!C4)</f>
        <v>3</v>
      </c>
      <c r="D3" s="9">
        <f t="shared" ref="D3" si="0">(K3/(AR3+K3-(AR3*K3)))</f>
        <v>0.37083206006509783</v>
      </c>
      <c r="E3" s="9">
        <f t="shared" ref="E3" si="1">(L3/(AR3+L3-(AR3*L3)))</f>
        <v>0.30333647507915468</v>
      </c>
      <c r="F3" s="9">
        <f t="shared" ref="F3" si="2">(M3/(AR3+M3-(AR3*M3)))</f>
        <v>0.32583146485574754</v>
      </c>
      <c r="G3" s="9">
        <f t="shared" ref="G3" si="3">AR3</f>
        <v>1.0345356539503039</v>
      </c>
      <c r="H3" s="9">
        <f t="shared" ref="H3" si="4">IF(A3="","",1/D3)</f>
        <v>2.6966384724784978</v>
      </c>
      <c r="I3" s="9">
        <f t="shared" ref="I3" si="5">IF(B3="","",1/E3)</f>
        <v>3.2966691517696751</v>
      </c>
      <c r="J3" s="9">
        <f t="shared" ref="J3" si="6">IF(C3="","",1/F3)</f>
        <v>3.0690713079006078</v>
      </c>
      <c r="K3" s="11">
        <f t="shared" ref="K3" si="7">1/A3</f>
        <v>0.37878787878787878</v>
      </c>
      <c r="L3" s="11">
        <f t="shared" ref="L3" si="8">1/B3</f>
        <v>0.3105590062111801</v>
      </c>
      <c r="M3" s="11">
        <f t="shared" ref="M3" si="9">1/C3</f>
        <v>0.33333333333333331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-0.28552606813476378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0.22978229499968633</v>
      </c>
      <c r="Q3" s="11">
        <f>2*'OddsRatio_working_3-way'!K3*'OddsRatio_working_3-way'!L3*'OddsRatio_working_3-way'!M3</f>
        <v>7.8423991467469714E-2</v>
      </c>
      <c r="R3" s="11">
        <f t="shared" ref="R3" si="10">O3/N3</f>
        <v>0</v>
      </c>
      <c r="S3" s="11">
        <f t="shared" ref="S3" si="11">P3/N3</f>
        <v>-0.80476818281696338</v>
      </c>
      <c r="T3" s="11">
        <f t="shared" ref="T3" si="12">Q3/N3</f>
        <v>-0.27466490881125022</v>
      </c>
      <c r="U3" s="11">
        <f>'OddsRatio_working_3-way'!S3-'OddsRatio_working_3-way'!R3^2/3</f>
        <v>-0.80476818281696338</v>
      </c>
      <c r="V3" s="11">
        <f>'OddsRatio_working_3-way'!S3*'OddsRatio_working_3-way'!R3/3-2*'OddsRatio_working_3-way'!R3^3/27-'OddsRatio_working_3-way'!T3</f>
        <v>0.27466490881125022</v>
      </c>
      <c r="W3" s="11">
        <f>'OddsRatio_working_3-way'!V3^2+4*'OddsRatio_working_3-way'!U3^3/27</f>
        <v>-1.7754226495762943E-3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0.13893904669122778</v>
      </c>
      <c r="Y3" s="11">
        <f>IF('OddsRatio_working_3-way'!W3&gt;=0,IF('OddsRatio_working_3-way'!V3+SQRT('OddsRatio_working_3-way'!W3)&gt;0,0,PI()),ACOS('OddsRatio_working_3-way'!V3/(2*'OddsRatio_working_3-way'!X3)))</f>
        <v>0.15222117098392496</v>
      </c>
      <c r="Z3" s="11">
        <f>'OddsRatio_working_3-way'!X3^(1/3)*COS('OddsRatio_working_3-way'!Y3/3)</f>
        <v>0.51726782697515195</v>
      </c>
      <c r="AA3" s="11">
        <f>'OddsRatio_working_3-way'!X3^(1/3)*COS(('OddsRatio_working_3-way'!Y3+2*PI())/3)</f>
        <v>-0.28138346483576815</v>
      </c>
      <c r="AB3" s="11">
        <f>'OddsRatio_working_3-way'!X3^(1/3)*COS(('OddsRatio_working_3-way'!Y3+4*PI())/3)</f>
        <v>-0.23588436213938371</v>
      </c>
      <c r="AC3" s="11">
        <f>'OddsRatio_working_3-way'!X3^(1/3)*SIN('OddsRatio_working_3-way'!Y3/3)</f>
        <v>2.6268919189644004E-2</v>
      </c>
      <c r="AD3" s="11">
        <f>'OddsRatio_working_3-way'!X3^(1/3)*SIN(('OddsRatio_working_3-way'!Y3+2*PI())/3)</f>
        <v>0.43483261912603316</v>
      </c>
      <c r="AE3" s="11">
        <f>'OddsRatio_working_3-way'!X3^(1/3)*SIN(('OddsRatio_working_3-way'!Y3+4*PI())/3)</f>
        <v>-0.46110153831567713</v>
      </c>
      <c r="AF3" s="11">
        <f>-'OddsRatio_working_3-way'!U3/(3*'OddsRatio_working_3-way'!X3^(1/3))*COS(('OddsRatio_working_3-way'!Y3)/3)</f>
        <v>0.51726782697515195</v>
      </c>
      <c r="AG3" s="11">
        <f>-'OddsRatio_working_3-way'!U3/(3*'OddsRatio_working_3-way'!X3^(1/3))*COS(('OddsRatio_working_3-way'!Y3+2*PI())/3)</f>
        <v>-0.28138346483576815</v>
      </c>
      <c r="AH3" s="11">
        <f>-'OddsRatio_working_3-way'!U3/(3*'OddsRatio_working_3-way'!X3^(1/3))*COS(('OddsRatio_working_3-way'!Y3+4*PI())/3)</f>
        <v>-0.23588436213938371</v>
      </c>
      <c r="AI3" s="11">
        <f>'OddsRatio_working_3-way'!U3/(3*'OddsRatio_working_3-way'!X3^(1/3))*SIN(('OddsRatio_working_3-way'!Y3)/3)</f>
        <v>-2.6268919189644004E-2</v>
      </c>
      <c r="AJ3" s="11">
        <f>'OddsRatio_working_3-way'!U3/(3*'OddsRatio_working_3-way'!X3^(1/3))*SIN(('OddsRatio_working_3-way'!Y3+2*PI())/3)</f>
        <v>-0.43483261912603316</v>
      </c>
      <c r="AK3" s="11">
        <f>'OddsRatio_working_3-way'!U3/(3*'OddsRatio_working_3-way'!X3^(1/3))*SIN(('OddsRatio_working_3-way'!Y3+4*PI())/3)</f>
        <v>0.46110153831567713</v>
      </c>
      <c r="AL3" s="11">
        <f>'OddsRatio_working_3-way'!Z3+'OddsRatio_working_3-way'!AF3</f>
        <v>1.0345356539503039</v>
      </c>
      <c r="AM3" s="11">
        <f>'OddsRatio_working_3-way'!AA3+'OddsRatio_working_3-way'!AG3</f>
        <v>-0.5627669296715363</v>
      </c>
      <c r="AN3" s="11">
        <f>'OddsRatio_working_3-way'!AB3+'OddsRatio_working_3-way'!AH3</f>
        <v>-0.47176872427876743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1.0345356539503039</v>
      </c>
      <c r="AS3" s="11">
        <f>IF(('OddsRatio_working_3-way'!X3=0),IF(Q3&gt;0,-Q3^(1/3),(-Q3)^(1/3)),'OddsRatio_working_3-way'!AM3-'OddsRatio_working_3-way'!R3/3)</f>
        <v>-0.5627669296715363</v>
      </c>
      <c r="AT3" s="11">
        <f>IF(('OddsRatio_working_3-way'!X3=0),IF(Q3&gt;0,-Q3^(1/3),(-Q3)^(1/3)),'OddsRatio_working_3-way'!AN3-'OddsRatio_working_3-way'!R3/3)</f>
        <v>-0.47176872427876743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4.12</v>
      </c>
      <c r="D4" s="9">
        <f t="shared" ref="D4:D67" si="13">(K4/(AR4+K4-(AR4*K4)))</f>
        <v>0.50078580200021083</v>
      </c>
      <c r="E4" s="9">
        <f t="shared" ref="E4:E67" si="14">(L4/(AR4+L4-(AR4*L4)))</f>
        <v>0.26523607065687849</v>
      </c>
      <c r="F4" s="9">
        <f t="shared" ref="F4:F67" si="15">(M4/(AR4+M4-(AR4*M4)))</f>
        <v>0.23397812734291085</v>
      </c>
      <c r="G4" s="9">
        <f t="shared" ref="G4:G67" si="16">AR4</f>
        <v>1.0493281306590267</v>
      </c>
      <c r="H4" s="9">
        <f t="shared" ref="H4:H67" si="17">IF(A4="","",1/D4)</f>
        <v>1.9968617241260747</v>
      </c>
      <c r="I4" s="9">
        <f t="shared" ref="I4:I67" si="18">IF(B4="","",1/E4)</f>
        <v>3.7702262649398306</v>
      </c>
      <c r="J4" s="9">
        <f t="shared" ref="J4:J67" si="19">IF(C4="","",1/F4)</f>
        <v>4.2739037676561624</v>
      </c>
      <c r="K4" s="11">
        <f t="shared" ref="K4:K67" si="20">1/A4</f>
        <v>0.51282051282051289</v>
      </c>
      <c r="L4" s="11">
        <f t="shared" ref="L4:L67" si="21">1/B4</f>
        <v>0.27472527472527469</v>
      </c>
      <c r="M4" s="11">
        <f t="shared" ref="M4:M67" si="22">1/C4</f>
        <v>0.24271844660194175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-0.26757708311106354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0.2294506588756029</v>
      </c>
      <c r="Q4" s="11">
        <f>2*'OddsRatio_working_3-way'!K4*'OddsRatio_working_3-way'!L4*'OddsRatio_working_3-way'!M4</f>
        <v>6.8390658383190125E-2</v>
      </c>
      <c r="R4" s="11">
        <f t="shared" ref="R4:R67" si="23">O4/N4</f>
        <v>0</v>
      </c>
      <c r="S4" s="11">
        <f t="shared" ref="S4:S67" si="24">P4/N4</f>
        <v>-0.85751237067026598</v>
      </c>
      <c r="T4" s="11">
        <f t="shared" ref="T4:T67" si="25">Q4/N4</f>
        <v>-0.2555923608555189</v>
      </c>
      <c r="U4" s="11">
        <f>'OddsRatio_working_3-way'!S4-'OddsRatio_working_3-way'!R4^2/3</f>
        <v>-0.85751237067026598</v>
      </c>
      <c r="V4" s="11">
        <f>'OddsRatio_working_3-way'!S4*'OddsRatio_working_3-way'!R4/3-2*'OddsRatio_working_3-way'!R4^3/27-'OddsRatio_working_3-way'!T4</f>
        <v>0.2555923608555189</v>
      </c>
      <c r="W4" s="11">
        <f>'OddsRatio_working_3-way'!V4^2+4*'OddsRatio_working_3-way'!U4^3/27</f>
        <v>-2.808771521484596E-2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0.15281947695119211</v>
      </c>
      <c r="Y4" s="11">
        <f>IF('OddsRatio_working_3-way'!W4&gt;=0,IF('OddsRatio_working_3-way'!V4+SQRT('OddsRatio_working_3-way'!W4)&gt;0,0,PI()),ACOS('OddsRatio_working_3-way'!V4/(2*'OddsRatio_working_3-way'!X4)))</f>
        <v>0.58037726094616926</v>
      </c>
      <c r="Z4" s="11">
        <f>'OddsRatio_working_3-way'!X4^(1/3)*COS('OddsRatio_working_3-way'!Y4/3)</f>
        <v>0.52466406532951337</v>
      </c>
      <c r="AA4" s="11">
        <f>'OddsRatio_working_3-way'!X4^(1/3)*COS(('OddsRatio_working_3-way'!Y4+2*PI())/3)</f>
        <v>-0.35134779858011306</v>
      </c>
      <c r="AB4" s="11">
        <f>'OddsRatio_working_3-way'!X4^(1/3)*COS(('OddsRatio_working_3-way'!Y4+4*PI())/3)</f>
        <v>-0.17331626674940026</v>
      </c>
      <c r="AC4" s="11">
        <f>'OddsRatio_working_3-way'!X4^(1/3)*SIN('OddsRatio_working_3-way'!Y4/3)</f>
        <v>0.10278655282670346</v>
      </c>
      <c r="AD4" s="11">
        <f>'OddsRatio_working_3-way'!X4^(1/3)*SIN(('OddsRatio_working_3-way'!Y4+2*PI())/3)</f>
        <v>0.40297913261482526</v>
      </c>
      <c r="AE4" s="11">
        <f>'OddsRatio_working_3-way'!X4^(1/3)*SIN(('OddsRatio_working_3-way'!Y4+4*PI())/3)</f>
        <v>-0.50576568544152867</v>
      </c>
      <c r="AF4" s="11">
        <f>-'OddsRatio_working_3-way'!U4/(3*'OddsRatio_working_3-way'!X4^(1/3))*COS(('OddsRatio_working_3-way'!Y4)/3)</f>
        <v>0.52466406532951348</v>
      </c>
      <c r="AG4" s="11">
        <f>-'OddsRatio_working_3-way'!U4/(3*'OddsRatio_working_3-way'!X4^(1/3))*COS(('OddsRatio_working_3-way'!Y4+2*PI())/3)</f>
        <v>-0.35134779858011311</v>
      </c>
      <c r="AH4" s="11">
        <f>-'OddsRatio_working_3-way'!U4/(3*'OddsRatio_working_3-way'!X4^(1/3))*COS(('OddsRatio_working_3-way'!Y4+4*PI())/3)</f>
        <v>-0.17331626674940029</v>
      </c>
      <c r="AI4" s="11">
        <f>'OddsRatio_working_3-way'!U4/(3*'OddsRatio_working_3-way'!X4^(1/3))*SIN(('OddsRatio_working_3-way'!Y4)/3)</f>
        <v>-0.10278655282670349</v>
      </c>
      <c r="AJ4" s="11">
        <f>'OddsRatio_working_3-way'!U4/(3*'OddsRatio_working_3-way'!X4^(1/3))*SIN(('OddsRatio_working_3-way'!Y4+2*PI())/3)</f>
        <v>-0.40297913261482537</v>
      </c>
      <c r="AK4" s="11">
        <f>'OddsRatio_working_3-way'!U4/(3*'OddsRatio_working_3-way'!X4^(1/3))*SIN(('OddsRatio_working_3-way'!Y4+4*PI())/3)</f>
        <v>0.50576568544152878</v>
      </c>
      <c r="AL4" s="11">
        <f>'OddsRatio_working_3-way'!Z4+'OddsRatio_working_3-way'!AF4</f>
        <v>1.0493281306590267</v>
      </c>
      <c r="AM4" s="11">
        <f>'OddsRatio_working_3-way'!AA4+'OddsRatio_working_3-way'!AG4</f>
        <v>-0.70269559716022623</v>
      </c>
      <c r="AN4" s="11">
        <f>'OddsRatio_working_3-way'!AB4+'OddsRatio_working_3-way'!AH4</f>
        <v>-0.34663253349880052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1.0493281306590267</v>
      </c>
      <c r="AS4" s="11">
        <f>IF(('OddsRatio_working_3-way'!X4=0),IF(Q4&gt;0,-Q4^(1/3),(-Q4)^(1/3)),'OddsRatio_working_3-way'!AM4-'OddsRatio_working_3-way'!R4/3)</f>
        <v>-0.70269559716022623</v>
      </c>
      <c r="AT4" s="11">
        <f>IF(('OddsRatio_working_3-way'!X4=0),IF(Q4&gt;0,-Q4^(1/3),(-Q4)^(1/3)),'OddsRatio_working_3-way'!AN4-'OddsRatio_working_3-way'!R4/3)</f>
        <v>-0.34663253349880052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2.27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3.2</v>
      </c>
      <c r="D5" s="9">
        <f t="shared" si="13"/>
        <v>0.43013334194242236</v>
      </c>
      <c r="E5" s="9">
        <f t="shared" si="14"/>
        <v>0.26637964117694668</v>
      </c>
      <c r="F5" s="9">
        <f t="shared" si="15"/>
        <v>0.30348701688063112</v>
      </c>
      <c r="G5" s="9">
        <f t="shared" si="16"/>
        <v>1.0431972140453354</v>
      </c>
      <c r="H5" s="9">
        <f t="shared" si="17"/>
        <v>2.3248604618375759</v>
      </c>
      <c r="I5" s="9">
        <f t="shared" si="18"/>
        <v>3.754040645079685</v>
      </c>
      <c r="J5" s="9">
        <f t="shared" si="19"/>
        <v>3.2950338708997378</v>
      </c>
      <c r="K5" s="11">
        <f t="shared" si="20"/>
        <v>0.44052863436123346</v>
      </c>
      <c r="L5" s="11">
        <f t="shared" si="21"/>
        <v>0.27472527472527469</v>
      </c>
      <c r="M5" s="11">
        <f t="shared" si="22"/>
        <v>0.3125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-0.27896717819625316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0.23108086847073631</v>
      </c>
      <c r="Q5" s="11">
        <f>2*'OddsRatio_working_3-way'!K5*'OddsRatio_working_3-way'!L5*'OddsRatio_working_3-way'!M5</f>
        <v>7.564021881202497E-2</v>
      </c>
      <c r="R5" s="11">
        <f t="shared" si="23"/>
        <v>0</v>
      </c>
      <c r="S5" s="11">
        <f t="shared" si="24"/>
        <v>-0.82834428754256928</v>
      </c>
      <c r="T5" s="11">
        <f t="shared" si="25"/>
        <v>-0.2711437929762911</v>
      </c>
      <c r="U5" s="11">
        <f>'OddsRatio_working_3-way'!S5-'OddsRatio_working_3-way'!R5^2/3</f>
        <v>-0.82834428754256928</v>
      </c>
      <c r="V5" s="11">
        <f>'OddsRatio_working_3-way'!S5*'OddsRatio_working_3-way'!R5/3-2*'OddsRatio_working_3-way'!R5^3/27-'OddsRatio_working_3-way'!T5</f>
        <v>0.2711437929762911</v>
      </c>
      <c r="W5" s="11">
        <f>'OddsRatio_working_3-way'!V5^2+4*'OddsRatio_working_3-way'!U5^3/27</f>
        <v>-1.0684296948326719E-2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0.14508898426301747</v>
      </c>
      <c r="Y5" s="11">
        <f>IF('OddsRatio_working_3-way'!W5&gt;=0,IF('OddsRatio_working_3-way'!V5+SQRT('OddsRatio_working_3-way'!W5)&gt;0,0,PI()),ACOS('OddsRatio_working_3-way'!V5/(2*'OddsRatio_working_3-way'!X5)))</f>
        <v>0.36421082296543283</v>
      </c>
      <c r="Z5" s="11">
        <f>'OddsRatio_working_3-way'!X5^(1/3)*COS('OddsRatio_working_3-way'!Y5/3)</f>
        <v>0.5215986070226678</v>
      </c>
      <c r="AA5" s="11">
        <f>'OddsRatio_working_3-way'!X5^(1/3)*COS(('OddsRatio_working_3-way'!Y5+2*PI())/3)</f>
        <v>-0.31591047977941772</v>
      </c>
      <c r="AB5" s="11">
        <f>'OddsRatio_working_3-way'!X5^(1/3)*COS(('OddsRatio_working_3-way'!Y5+4*PI())/3)</f>
        <v>-0.20568812724325</v>
      </c>
      <c r="AC5" s="11">
        <f>'OddsRatio_working_3-way'!X5^(1/3)*SIN('OddsRatio_working_3-way'!Y5/3)</f>
        <v>6.3636904907470301E-2</v>
      </c>
      <c r="AD5" s="11">
        <f>'OddsRatio_working_3-way'!X5^(1/3)*SIN(('OddsRatio_working_3-way'!Y5+2*PI())/3)</f>
        <v>0.41989919180647151</v>
      </c>
      <c r="AE5" s="11">
        <f>'OddsRatio_working_3-way'!X5^(1/3)*SIN(('OddsRatio_working_3-way'!Y5+4*PI())/3)</f>
        <v>-0.48353609671394177</v>
      </c>
      <c r="AF5" s="11">
        <f>-'OddsRatio_working_3-way'!U5/(3*'OddsRatio_working_3-way'!X5^(1/3))*COS(('OddsRatio_working_3-way'!Y5)/3)</f>
        <v>0.52159860702266769</v>
      </c>
      <c r="AG5" s="11">
        <f>-'OddsRatio_working_3-way'!U5/(3*'OddsRatio_working_3-way'!X5^(1/3))*COS(('OddsRatio_working_3-way'!Y5+2*PI())/3)</f>
        <v>-0.31591047977941766</v>
      </c>
      <c r="AH5" s="11">
        <f>-'OddsRatio_working_3-way'!U5/(3*'OddsRatio_working_3-way'!X5^(1/3))*COS(('OddsRatio_working_3-way'!Y5+4*PI())/3)</f>
        <v>-0.20568812724324995</v>
      </c>
      <c r="AI5" s="11">
        <f>'OddsRatio_working_3-way'!U5/(3*'OddsRatio_working_3-way'!X5^(1/3))*SIN(('OddsRatio_working_3-way'!Y5)/3)</f>
        <v>-6.3636904907470287E-2</v>
      </c>
      <c r="AJ5" s="11">
        <f>'OddsRatio_working_3-way'!U5/(3*'OddsRatio_working_3-way'!X5^(1/3))*SIN(('OddsRatio_working_3-way'!Y5+2*PI())/3)</f>
        <v>-0.41989919180647145</v>
      </c>
      <c r="AK5" s="11">
        <f>'OddsRatio_working_3-way'!U5/(3*'OddsRatio_working_3-way'!X5^(1/3))*SIN(('OddsRatio_working_3-way'!Y5+4*PI())/3)</f>
        <v>0.48353609671394165</v>
      </c>
      <c r="AL5" s="11">
        <f>'OddsRatio_working_3-way'!Z5+'OddsRatio_working_3-way'!AF5</f>
        <v>1.0431972140453354</v>
      </c>
      <c r="AM5" s="11">
        <f>'OddsRatio_working_3-way'!AA5+'OddsRatio_working_3-way'!AG5</f>
        <v>-0.63182095955883533</v>
      </c>
      <c r="AN5" s="11">
        <f>'OddsRatio_working_3-way'!AB5+'OddsRatio_working_3-way'!AH5</f>
        <v>-0.41137625448649995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1.0431972140453354</v>
      </c>
      <c r="AS5" s="11">
        <f>IF(('OddsRatio_working_3-way'!X5=0),IF(Q5&gt;0,-Q5^(1/3),(-Q5)^(1/3)),'OddsRatio_working_3-way'!AM5-'OddsRatio_working_3-way'!R5/3)</f>
        <v>-0.63182095955883533</v>
      </c>
      <c r="AT5" s="11">
        <f>IF(('OddsRatio_working_3-way'!X5=0),IF(Q5&gt;0,-Q5^(1/3),(-Q5)^(1/3)),'OddsRatio_working_3-way'!AN5-'OddsRatio_working_3-way'!R5/3)</f>
        <v>-0.41137625448649995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1.57</v>
      </c>
      <c r="B6" s="4">
        <f>IF('True_Odds_Calculator_3-way'!B7="","",'True_Odds_Calculator_3-way'!B7)</f>
        <v>4.12</v>
      </c>
      <c r="C6" s="4">
        <f>IF('True_Odds_Calculator_3-way'!C7="","",'True_Odds_Calculator_3-way'!C7)</f>
        <v>6.5</v>
      </c>
      <c r="D6" s="9">
        <f t="shared" si="13"/>
        <v>0.62251376614468579</v>
      </c>
      <c r="E6" s="9">
        <f t="shared" si="14"/>
        <v>0.23152498104804439</v>
      </c>
      <c r="F6" s="9">
        <f t="shared" si="15"/>
        <v>0.14596125280726985</v>
      </c>
      <c r="G6" s="9">
        <f t="shared" si="16"/>
        <v>1.0638424186581528</v>
      </c>
      <c r="H6" s="9">
        <f t="shared" si="17"/>
        <v>1.6063901786351471</v>
      </c>
      <c r="I6" s="9">
        <f t="shared" si="18"/>
        <v>4.3191883462134362</v>
      </c>
      <c r="J6" s="9">
        <f t="shared" si="19"/>
        <v>6.8511333026198393</v>
      </c>
      <c r="K6" s="11">
        <f t="shared" si="20"/>
        <v>0.63694267515923564</v>
      </c>
      <c r="L6" s="11">
        <f t="shared" si="21"/>
        <v>0.24271844660194175</v>
      </c>
      <c r="M6" s="11">
        <f t="shared" si="22"/>
        <v>0.15384615384615385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-0.2326386741698101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0.21857741541125375</v>
      </c>
      <c r="Q6" s="11">
        <f>2*'OddsRatio_working_3-way'!K6*'OddsRatio_working_3-way'!L6*'OddsRatio_working_3-way'!M6</f>
        <v>4.7568534365887656E-2</v>
      </c>
      <c r="R6" s="11">
        <f t="shared" si="23"/>
        <v>0</v>
      </c>
      <c r="S6" s="11">
        <f t="shared" si="24"/>
        <v>-0.93955751850488711</v>
      </c>
      <c r="T6" s="11">
        <f t="shared" si="25"/>
        <v>-0.20447388868441507</v>
      </c>
      <c r="U6" s="11">
        <f>'OddsRatio_working_3-way'!S6-'OddsRatio_working_3-way'!R6^2/3</f>
        <v>-0.93955751850488711</v>
      </c>
      <c r="V6" s="11">
        <f>'OddsRatio_working_3-way'!S6*'OddsRatio_working_3-way'!R6/3-2*'OddsRatio_working_3-way'!R6^3/27-'OddsRatio_working_3-way'!T6</f>
        <v>0.20447388868441507</v>
      </c>
      <c r="W6" s="11">
        <f>'OddsRatio_working_3-way'!V6^2+4*'OddsRatio_working_3-way'!U6^3/27</f>
        <v>-8.1066224711986726E-2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0.17526822006977855</v>
      </c>
      <c r="Y6" s="11">
        <f>IF('OddsRatio_working_3-way'!W6&gt;=0,IF('OddsRatio_working_3-way'!V6+SQRT('OddsRatio_working_3-way'!W6)&gt;0,0,PI()),ACOS('OddsRatio_working_3-way'!V6/(2*'OddsRatio_working_3-way'!X6)))</f>
        <v>0.94798976600970175</v>
      </c>
      <c r="Z6" s="11">
        <f>'OddsRatio_working_3-way'!X6^(1/3)*COS('OddsRatio_working_3-way'!Y6/3)</f>
        <v>0.53192120932907649</v>
      </c>
      <c r="AA6" s="11">
        <f>'OddsRatio_working_3-way'!X6^(1/3)*COS(('OddsRatio_working_3-way'!Y6+2*PI())/3)</f>
        <v>-0.41657351887059624</v>
      </c>
      <c r="AB6" s="11">
        <f>'OddsRatio_working_3-way'!X6^(1/3)*COS(('OddsRatio_working_3-way'!Y6+4*PI())/3)</f>
        <v>-0.11534769045848042</v>
      </c>
      <c r="AC6" s="11">
        <f>'OddsRatio_working_3-way'!X6^(1/3)*SIN('OddsRatio_working_3-way'!Y6/3)</f>
        <v>0.1739128131206033</v>
      </c>
      <c r="AD6" s="11">
        <f>'OddsRatio_working_3-way'!X6^(1/3)*SIN(('OddsRatio_working_3-way'!Y6+2*PI())/3)</f>
        <v>0.37370087353041881</v>
      </c>
      <c r="AE6" s="11">
        <f>'OddsRatio_working_3-way'!X6^(1/3)*SIN(('OddsRatio_working_3-way'!Y6+4*PI())/3)</f>
        <v>-0.54761368665102195</v>
      </c>
      <c r="AF6" s="11">
        <f>-'OddsRatio_working_3-way'!U6/(3*'OddsRatio_working_3-way'!X6^(1/3))*COS(('OddsRatio_working_3-way'!Y6)/3)</f>
        <v>0.53192120932907638</v>
      </c>
      <c r="AG6" s="11">
        <f>-'OddsRatio_working_3-way'!U6/(3*'OddsRatio_working_3-way'!X6^(1/3))*COS(('OddsRatio_working_3-way'!Y6+2*PI())/3)</f>
        <v>-0.41657351887059613</v>
      </c>
      <c r="AH6" s="11">
        <f>-'OddsRatio_working_3-way'!U6/(3*'OddsRatio_working_3-way'!X6^(1/3))*COS(('OddsRatio_working_3-way'!Y6+4*PI())/3)</f>
        <v>-0.11534769045848041</v>
      </c>
      <c r="AI6" s="11">
        <f>'OddsRatio_working_3-way'!U6/(3*'OddsRatio_working_3-way'!X6^(1/3))*SIN(('OddsRatio_working_3-way'!Y6)/3)</f>
        <v>-0.17391281312060328</v>
      </c>
      <c r="AJ6" s="11">
        <f>'OddsRatio_working_3-way'!U6/(3*'OddsRatio_working_3-way'!X6^(1/3))*SIN(('OddsRatio_working_3-way'!Y6+2*PI())/3)</f>
        <v>-0.37370087353041875</v>
      </c>
      <c r="AK6" s="11">
        <f>'OddsRatio_working_3-way'!U6/(3*'OddsRatio_working_3-way'!X6^(1/3))*SIN(('OddsRatio_working_3-way'!Y6+4*PI())/3)</f>
        <v>0.54761368665102184</v>
      </c>
      <c r="AL6" s="11">
        <f>'OddsRatio_working_3-way'!Z6+'OddsRatio_working_3-way'!AF6</f>
        <v>1.0638424186581528</v>
      </c>
      <c r="AM6" s="11">
        <f>'OddsRatio_working_3-way'!AA6+'OddsRatio_working_3-way'!AG6</f>
        <v>-0.83314703774119236</v>
      </c>
      <c r="AN6" s="11">
        <f>'OddsRatio_working_3-way'!AB6+'OddsRatio_working_3-way'!AH6</f>
        <v>-0.23069538091696085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1.0638424186581528</v>
      </c>
      <c r="AS6" s="11">
        <f>IF(('OddsRatio_working_3-way'!X6=0),IF(Q6&gt;0,-Q6^(1/3),(-Q6)^(1/3)),'OddsRatio_working_3-way'!AM6-'OddsRatio_working_3-way'!R6/3)</f>
        <v>-0.83314703774119236</v>
      </c>
      <c r="AT6" s="11">
        <f>IF(('OddsRatio_working_3-way'!X6=0),IF(Q6&gt;0,-Q6^(1/3),(-Q6)^(1/3)),'OddsRatio_working_3-way'!AN6-'OddsRatio_working_3-way'!R6/3)</f>
        <v>-0.23069538091696085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4.54</v>
      </c>
      <c r="D7" s="9">
        <f t="shared" si="13"/>
        <v>0.49305746450450355</v>
      </c>
      <c r="E7" s="9">
        <f t="shared" si="14"/>
        <v>0.29480711270969817</v>
      </c>
      <c r="F7" s="9">
        <f t="shared" si="15"/>
        <v>0.2121354227857985</v>
      </c>
      <c r="G7" s="9">
        <f t="shared" si="16"/>
        <v>1.0491440425627951</v>
      </c>
      <c r="H7" s="9">
        <f t="shared" si="17"/>
        <v>2.0281611617115392</v>
      </c>
      <c r="I7" s="9">
        <f t="shared" si="18"/>
        <v>3.3920484170431733</v>
      </c>
      <c r="J7" s="9">
        <f t="shared" si="19"/>
        <v>4.7139699106722945</v>
      </c>
      <c r="K7" s="11">
        <f t="shared" si="20"/>
        <v>0.50505050505050508</v>
      </c>
      <c r="L7" s="11">
        <f t="shared" si="21"/>
        <v>0.3048780487804878</v>
      </c>
      <c r="M7" s="11">
        <f t="shared" si="22"/>
        <v>0.22026431718061673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-0.26826826337947018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0.23062905839310693</v>
      </c>
      <c r="Q7" s="11">
        <f>2*'OddsRatio_working_3-way'!K7*'OddsRatio_working_3-way'!L7*'OddsRatio_working_3-way'!M7</f>
        <v>6.7832075997972627E-2</v>
      </c>
      <c r="R7" s="11">
        <f t="shared" si="23"/>
        <v>0</v>
      </c>
      <c r="S7" s="11">
        <f t="shared" si="24"/>
        <v>-0.85969564751264693</v>
      </c>
      <c r="T7" s="11">
        <f t="shared" si="25"/>
        <v>-0.25285166103313145</v>
      </c>
      <c r="U7" s="11">
        <f>'OddsRatio_working_3-way'!S7-'OddsRatio_working_3-way'!R7^2/3</f>
        <v>-0.85969564751264693</v>
      </c>
      <c r="V7" s="11">
        <f>'OddsRatio_working_3-way'!S7*'OddsRatio_working_3-way'!R7/3-2*'OddsRatio_working_3-way'!R7^3/27-'OddsRatio_working_3-way'!T7</f>
        <v>0.25285166103313145</v>
      </c>
      <c r="W7" s="11">
        <f>'OddsRatio_working_3-way'!V7^2+4*'OddsRatio_working_3-way'!U7^3/27</f>
        <v>-3.0196547388252337E-2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0.15340347932451365</v>
      </c>
      <c r="Y7" s="11">
        <f>IF('OddsRatio_working_3-way'!W7&gt;=0,IF('OddsRatio_working_3-way'!V7+SQRT('OddsRatio_working_3-way'!W7)&gt;0,0,PI()),ACOS('OddsRatio_working_3-way'!V7/(2*'OddsRatio_working_3-way'!X7)))</f>
        <v>0.60211550707805395</v>
      </c>
      <c r="Z7" s="11">
        <f>'OddsRatio_working_3-way'!X7^(1/3)*COS('OddsRatio_working_3-way'!Y7/3)</f>
        <v>0.52457202128139757</v>
      </c>
      <c r="AA7" s="11">
        <f>'OddsRatio_working_3-way'!X7^(1/3)*COS(('OddsRatio_working_3-way'!Y7+2*PI())/3)</f>
        <v>-0.35470926390914553</v>
      </c>
      <c r="AB7" s="11">
        <f>'OddsRatio_working_3-way'!X7^(1/3)*COS(('OddsRatio_working_3-way'!Y7+4*PI())/3)</f>
        <v>-0.16986275737225218</v>
      </c>
      <c r="AC7" s="11">
        <f>'OddsRatio_working_3-way'!X7^(1/3)*SIN('OddsRatio_working_3-way'!Y7/3)</f>
        <v>0.10672118030783737</v>
      </c>
      <c r="AD7" s="11">
        <f>'OddsRatio_working_3-way'!X7^(1/3)*SIN(('OddsRatio_working_3-way'!Y7+2*PI())/3)</f>
        <v>0.40093210639032278</v>
      </c>
      <c r="AE7" s="11">
        <f>'OddsRatio_working_3-way'!X7^(1/3)*SIN(('OddsRatio_working_3-way'!Y7+4*PI())/3)</f>
        <v>-0.50765328669816012</v>
      </c>
      <c r="AF7" s="11">
        <f>-'OddsRatio_working_3-way'!U7/(3*'OddsRatio_working_3-way'!X7^(1/3))*COS(('OddsRatio_working_3-way'!Y7)/3)</f>
        <v>0.52457202128139746</v>
      </c>
      <c r="AG7" s="11">
        <f>-'OddsRatio_working_3-way'!U7/(3*'OddsRatio_working_3-way'!X7^(1/3))*COS(('OddsRatio_working_3-way'!Y7+2*PI())/3)</f>
        <v>-0.35470926390914542</v>
      </c>
      <c r="AH7" s="11">
        <f>-'OddsRatio_working_3-way'!U7/(3*'OddsRatio_working_3-way'!X7^(1/3))*COS(('OddsRatio_working_3-way'!Y7+4*PI())/3)</f>
        <v>-0.16986275737225215</v>
      </c>
      <c r="AI7" s="11">
        <f>'OddsRatio_working_3-way'!U7/(3*'OddsRatio_working_3-way'!X7^(1/3))*SIN(('OddsRatio_working_3-way'!Y7)/3)</f>
        <v>-0.10672118030783735</v>
      </c>
      <c r="AJ7" s="11">
        <f>'OddsRatio_working_3-way'!U7/(3*'OddsRatio_working_3-way'!X7^(1/3))*SIN(('OddsRatio_working_3-way'!Y7+2*PI())/3)</f>
        <v>-0.40093210639032273</v>
      </c>
      <c r="AK7" s="11">
        <f>'OddsRatio_working_3-way'!U7/(3*'OddsRatio_working_3-way'!X7^(1/3))*SIN(('OddsRatio_working_3-way'!Y7+4*PI())/3)</f>
        <v>0.50765328669816001</v>
      </c>
      <c r="AL7" s="11">
        <f>'OddsRatio_working_3-way'!Z7+'OddsRatio_working_3-way'!AF7</f>
        <v>1.0491440425627951</v>
      </c>
      <c r="AM7" s="11">
        <f>'OddsRatio_working_3-way'!AA7+'OddsRatio_working_3-way'!AG7</f>
        <v>-0.70941852781829096</v>
      </c>
      <c r="AN7" s="11">
        <f>'OddsRatio_working_3-way'!AB7+'OddsRatio_working_3-way'!AH7</f>
        <v>-0.3397255147445043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1.0491440425627951</v>
      </c>
      <c r="AS7" s="11">
        <f>IF(('OddsRatio_working_3-way'!X7=0),IF(Q7&gt;0,-Q7^(1/3),(-Q7)^(1/3)),'OddsRatio_working_3-way'!AM7-'OddsRatio_working_3-way'!R7/3)</f>
        <v>-0.70941852781829096</v>
      </c>
      <c r="AT7" s="11">
        <f>IF(('OddsRatio_working_3-way'!X7=0),IF(Q7&gt;0,-Q7^(1/3),(-Q7)^(1/3)),'OddsRatio_working_3-way'!AN7-'OddsRatio_working_3-way'!R7/3)</f>
        <v>-0.3397255147445043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3.02</v>
      </c>
      <c r="D8" s="9">
        <f t="shared" si="13"/>
        <v>0.37623412629968239</v>
      </c>
      <c r="E8" s="9">
        <f t="shared" si="14"/>
        <v>0.30321386060694877</v>
      </c>
      <c r="F8" s="9">
        <f t="shared" si="15"/>
        <v>0.32055201309336884</v>
      </c>
      <c r="G8" s="9">
        <f t="shared" si="16"/>
        <v>1.0493161041536334</v>
      </c>
      <c r="H8" s="9">
        <f t="shared" si="17"/>
        <v>2.657919444562741</v>
      </c>
      <c r="I8" s="9">
        <f t="shared" si="18"/>
        <v>3.2980022680964569</v>
      </c>
      <c r="J8" s="9">
        <f t="shared" si="19"/>
        <v>3.1196185303903392</v>
      </c>
      <c r="K8" s="11">
        <f t="shared" si="20"/>
        <v>0.38759689922480617</v>
      </c>
      <c r="L8" s="11">
        <f t="shared" si="21"/>
        <v>0.31347962382445144</v>
      </c>
      <c r="M8" s="11">
        <f t="shared" si="22"/>
        <v>0.33112582781456956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-0.28121290012345102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0.23294920452071127</v>
      </c>
      <c r="Q8" s="11">
        <f>2*'OddsRatio_working_3-way'!K8*'OddsRatio_working_3-way'!L8*'OddsRatio_working_3-way'!M8</f>
        <v>8.0466046466566923E-2</v>
      </c>
      <c r="R8" s="11">
        <f t="shared" si="23"/>
        <v>0</v>
      </c>
      <c r="S8" s="11">
        <f t="shared" si="24"/>
        <v>-0.82837310954955401</v>
      </c>
      <c r="T8" s="11">
        <f t="shared" si="25"/>
        <v>-0.28613924336772156</v>
      </c>
      <c r="U8" s="11">
        <f>'OddsRatio_working_3-way'!S8-'OddsRatio_working_3-way'!R8^2/3</f>
        <v>-0.82837310954955401</v>
      </c>
      <c r="V8" s="11">
        <f>'OddsRatio_working_3-way'!S8*'OddsRatio_working_3-way'!R8/3-2*'OddsRatio_working_3-way'!R8^3/27-'OddsRatio_working_3-way'!T8</f>
        <v>0.28613924336772156</v>
      </c>
      <c r="W8" s="11">
        <f>'OddsRatio_working_3-way'!V8^2+4*'OddsRatio_working_3-way'!U8^3/27</f>
        <v>-2.3363766143808945E-3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0.14509655682461342</v>
      </c>
      <c r="Y8" s="11">
        <f>IF('OddsRatio_working_3-way'!W8&gt;=0,IF('OddsRatio_working_3-way'!V8+SQRT('OddsRatio_working_3-way'!W8)&gt;0,0,PI()),ACOS('OddsRatio_working_3-way'!V8/(2*'OddsRatio_working_3-way'!X8)))</f>
        <v>0.16734519449748309</v>
      </c>
      <c r="Z8" s="11">
        <f>'OddsRatio_working_3-way'!X8^(1/3)*COS('OddsRatio_working_3-way'!Y8/3)</f>
        <v>0.52465805207681671</v>
      </c>
      <c r="AA8" s="11">
        <f>'OddsRatio_working_3-way'!X8^(1/3)*COS(('OddsRatio_working_3-way'!Y8+2*PI())/3)</f>
        <v>-0.28770073628050113</v>
      </c>
      <c r="AB8" s="11">
        <f>'OddsRatio_working_3-way'!X8^(1/3)*COS(('OddsRatio_working_3-way'!Y8+4*PI())/3)</f>
        <v>-0.23695731579631574</v>
      </c>
      <c r="AC8" s="11">
        <f>'OddsRatio_working_3-way'!X8^(1/3)*SIN('OddsRatio_working_3-way'!Y8/3)</f>
        <v>2.9296727476146821E-2</v>
      </c>
      <c r="AD8" s="11">
        <f>'OddsRatio_working_3-way'!X8^(1/3)*SIN(('OddsRatio_working_3-way'!Y8+2*PI())/3)</f>
        <v>0.43971883766050884</v>
      </c>
      <c r="AE8" s="11">
        <f>'OddsRatio_working_3-way'!X8^(1/3)*SIN(('OddsRatio_working_3-way'!Y8+4*PI())/3)</f>
        <v>-0.46901556513665565</v>
      </c>
      <c r="AF8" s="11">
        <f>-'OddsRatio_working_3-way'!U8/(3*'OddsRatio_working_3-way'!X8^(1/3))*COS(('OddsRatio_working_3-way'!Y8)/3)</f>
        <v>0.52465805207681659</v>
      </c>
      <c r="AG8" s="11">
        <f>-'OddsRatio_working_3-way'!U8/(3*'OddsRatio_working_3-way'!X8^(1/3))*COS(('OddsRatio_working_3-way'!Y8+2*PI())/3)</f>
        <v>-0.28770073628050108</v>
      </c>
      <c r="AH8" s="11">
        <f>-'OddsRatio_working_3-way'!U8/(3*'OddsRatio_working_3-way'!X8^(1/3))*COS(('OddsRatio_working_3-way'!Y8+4*PI())/3)</f>
        <v>-0.23695731579631568</v>
      </c>
      <c r="AI8" s="11">
        <f>'OddsRatio_working_3-way'!U8/(3*'OddsRatio_working_3-way'!X8^(1/3))*SIN(('OddsRatio_working_3-way'!Y8)/3)</f>
        <v>-2.9296727476146815E-2</v>
      </c>
      <c r="AJ8" s="11">
        <f>'OddsRatio_working_3-way'!U8/(3*'OddsRatio_working_3-way'!X8^(1/3))*SIN(('OddsRatio_working_3-way'!Y8+2*PI())/3)</f>
        <v>-0.43971883766050873</v>
      </c>
      <c r="AK8" s="11">
        <f>'OddsRatio_working_3-way'!U8/(3*'OddsRatio_working_3-way'!X8^(1/3))*SIN(('OddsRatio_working_3-way'!Y8+4*PI())/3)</f>
        <v>0.46901556513665554</v>
      </c>
      <c r="AL8" s="11">
        <f>'OddsRatio_working_3-way'!Z8+'OddsRatio_working_3-way'!AF8</f>
        <v>1.0493161041536334</v>
      </c>
      <c r="AM8" s="11">
        <f>'OddsRatio_working_3-way'!AA8+'OddsRatio_working_3-way'!AG8</f>
        <v>-0.57540147256100216</v>
      </c>
      <c r="AN8" s="11">
        <f>'OddsRatio_working_3-way'!AB8+'OddsRatio_working_3-way'!AH8</f>
        <v>-0.47391463159263142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1.0493161041536334</v>
      </c>
      <c r="AS8" s="11">
        <f>IF(('OddsRatio_working_3-way'!X8=0),IF(Q8&gt;0,-Q8^(1/3),(-Q8)^(1/3)),'OddsRatio_working_3-way'!AM8-'OddsRatio_working_3-way'!R8/3)</f>
        <v>-0.57540147256100216</v>
      </c>
      <c r="AT8" s="11">
        <f>IF(('OddsRatio_working_3-way'!X8=0),IF(Q8&gt;0,-Q8^(1/3),(-Q8)^(1/3)),'OddsRatio_working_3-way'!AN8-'OddsRatio_working_3-way'!R8/3)</f>
        <v>-0.47391463159263142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4.53</v>
      </c>
      <c r="B9" s="4">
        <f>IF('True_Odds_Calculator_3-way'!B10="","",'True_Odds_Calculator_3-way'!B10)</f>
        <v>3.73</v>
      </c>
      <c r="C9" s="4">
        <f>IF('True_Odds_Calculator_3-way'!C10="","",'True_Odds_Calculator_3-way'!C10)</f>
        <v>1.87</v>
      </c>
      <c r="D9" s="9">
        <f t="shared" si="13"/>
        <v>0.21420509113565914</v>
      </c>
      <c r="E9" s="9">
        <f t="shared" si="14"/>
        <v>0.26061671431357664</v>
      </c>
      <c r="F9" s="9">
        <f t="shared" si="15"/>
        <v>0.52517819455076431</v>
      </c>
      <c r="G9" s="9">
        <f t="shared" si="16"/>
        <v>1.0392133486013957</v>
      </c>
      <c r="H9" s="9">
        <f t="shared" si="17"/>
        <v>4.6684231205629274</v>
      </c>
      <c r="I9" s="9">
        <f t="shared" si="18"/>
        <v>3.8370524416818101</v>
      </c>
      <c r="J9" s="9">
        <f t="shared" si="19"/>
        <v>1.9041156132832147</v>
      </c>
      <c r="K9" s="11">
        <f t="shared" si="20"/>
        <v>0.22075055187637968</v>
      </c>
      <c r="L9" s="11">
        <f t="shared" si="21"/>
        <v>0.26809651474530832</v>
      </c>
      <c r="M9" s="11">
        <f t="shared" si="22"/>
        <v>0.53475935828876997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-0.2653432014219741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0.2256528845290515</v>
      </c>
      <c r="Q9" s="11">
        <f>2*'OddsRatio_working_3-way'!K9*'OddsRatio_working_3-way'!L9*'OddsRatio_working_3-way'!M9</f>
        <v>6.3296741803380505E-2</v>
      </c>
      <c r="R9" s="11">
        <f t="shared" si="23"/>
        <v>0</v>
      </c>
      <c r="S9" s="11">
        <f t="shared" si="24"/>
        <v>-0.85041894165660847</v>
      </c>
      <c r="T9" s="11">
        <f t="shared" si="25"/>
        <v>-0.23854668770171344</v>
      </c>
      <c r="U9" s="11">
        <f>'OddsRatio_working_3-way'!S9-'OddsRatio_working_3-way'!R9^2/3</f>
        <v>-0.85041894165660847</v>
      </c>
      <c r="V9" s="11">
        <f>'OddsRatio_working_3-way'!S9*'OddsRatio_working_3-way'!R9/3-2*'OddsRatio_working_3-way'!R9^3/27-'OddsRatio_working_3-way'!T9</f>
        <v>0.23854668770171344</v>
      </c>
      <c r="W9" s="11">
        <f>'OddsRatio_working_3-way'!V9^2+4*'OddsRatio_working_3-way'!U9^3/27</f>
        <v>-3.4211552404335696E-2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0.15092719653676942</v>
      </c>
      <c r="Y9" s="11">
        <f>IF('OddsRatio_working_3-way'!W9&gt;=0,IF('OddsRatio_working_3-way'!V9+SQRT('OddsRatio_working_3-way'!W9)&gt;0,0,PI()),ACOS('OddsRatio_working_3-way'!V9/(2*'OddsRatio_working_3-way'!X9)))</f>
        <v>0.65954565391199216</v>
      </c>
      <c r="Z9" s="11">
        <f>'OddsRatio_working_3-way'!X9^(1/3)*COS('OddsRatio_working_3-way'!Y9/3)</f>
        <v>0.51960667430069785</v>
      </c>
      <c r="AA9" s="11">
        <f>'OddsRatio_working_3-way'!X9^(1/3)*COS(('OddsRatio_working_3-way'!Y9+2*PI())/3)</f>
        <v>-0.36035886126900929</v>
      </c>
      <c r="AB9" s="11">
        <f>'OddsRatio_working_3-way'!X9^(1/3)*COS(('OddsRatio_working_3-way'!Y9+4*PI())/3)</f>
        <v>-0.15924781303168864</v>
      </c>
      <c r="AC9" s="11">
        <f>'OddsRatio_working_3-way'!X9^(1/3)*SIN('OddsRatio_working_3-way'!Y9/3)</f>
        <v>0.11611151783682484</v>
      </c>
      <c r="AD9" s="11">
        <f>'OddsRatio_working_3-way'!X9^(1/3)*SIN(('OddsRatio_working_3-way'!Y9+2*PI())/3)</f>
        <v>0.39193682100193866</v>
      </c>
      <c r="AE9" s="11">
        <f>'OddsRatio_working_3-way'!X9^(1/3)*SIN(('OddsRatio_working_3-way'!Y9+4*PI())/3)</f>
        <v>-0.50804833883876355</v>
      </c>
      <c r="AF9" s="11">
        <f>-'OddsRatio_working_3-way'!U9/(3*'OddsRatio_working_3-way'!X9^(1/3))*COS(('OddsRatio_working_3-way'!Y9)/3)</f>
        <v>0.51960667430069785</v>
      </c>
      <c r="AG9" s="11">
        <f>-'OddsRatio_working_3-way'!U9/(3*'OddsRatio_working_3-way'!X9^(1/3))*COS(('OddsRatio_working_3-way'!Y9+2*PI())/3)</f>
        <v>-0.36035886126900929</v>
      </c>
      <c r="AH9" s="11">
        <f>-'OddsRatio_working_3-way'!U9/(3*'OddsRatio_working_3-way'!X9^(1/3))*COS(('OddsRatio_working_3-way'!Y9+4*PI())/3)</f>
        <v>-0.15924781303168864</v>
      </c>
      <c r="AI9" s="11">
        <f>'OddsRatio_working_3-way'!U9/(3*'OddsRatio_working_3-way'!X9^(1/3))*SIN(('OddsRatio_working_3-way'!Y9)/3)</f>
        <v>-0.11611151783682484</v>
      </c>
      <c r="AJ9" s="11">
        <f>'OddsRatio_working_3-way'!U9/(3*'OddsRatio_working_3-way'!X9^(1/3))*SIN(('OddsRatio_working_3-way'!Y9+2*PI())/3)</f>
        <v>-0.39193682100193866</v>
      </c>
      <c r="AK9" s="11">
        <f>'OddsRatio_working_3-way'!U9/(3*'OddsRatio_working_3-way'!X9^(1/3))*SIN(('OddsRatio_working_3-way'!Y9+4*PI())/3)</f>
        <v>0.50804833883876355</v>
      </c>
      <c r="AL9" s="11">
        <f>'OddsRatio_working_3-way'!Z9+'OddsRatio_working_3-way'!AF9</f>
        <v>1.0392133486013957</v>
      </c>
      <c r="AM9" s="11">
        <f>'OddsRatio_working_3-way'!AA9+'OddsRatio_working_3-way'!AG9</f>
        <v>-0.72071772253801858</v>
      </c>
      <c r="AN9" s="11">
        <f>'OddsRatio_working_3-way'!AB9+'OddsRatio_working_3-way'!AH9</f>
        <v>-0.31849562606337728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1.0392133486013957</v>
      </c>
      <c r="AS9" s="11">
        <f>IF(('OddsRatio_working_3-way'!X9=0),IF(Q9&gt;0,-Q9^(1/3),(-Q9)^(1/3)),'OddsRatio_working_3-way'!AM9-'OddsRatio_working_3-way'!R9/3)</f>
        <v>-0.72071772253801858</v>
      </c>
      <c r="AT9" s="11">
        <f>IF(('OddsRatio_working_3-way'!X9=0),IF(Q9&gt;0,-Q9^(1/3),(-Q9)^(1/3)),'OddsRatio_working_3-way'!AN9-'OddsRatio_working_3-way'!R9/3)</f>
        <v>-0.31849562606337728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1.18</v>
      </c>
      <c r="B10" s="4">
        <f>IF('True_Odds_Calculator_3-way'!B11="","",'True_Odds_Calculator_3-way'!B11)</f>
        <v>8.0299999999999994</v>
      </c>
      <c r="C10" s="4">
        <f>IF('True_Odds_Calculator_3-way'!C11="","",'True_Odds_Calculator_3-way'!C11)</f>
        <v>18.07</v>
      </c>
      <c r="D10" s="9">
        <f t="shared" si="13"/>
        <v>0.83482220532096263</v>
      </c>
      <c r="E10" s="9">
        <f t="shared" si="14"/>
        <v>0.11458000435744796</v>
      </c>
      <c r="F10" s="9">
        <f t="shared" si="15"/>
        <v>5.0597790321589307E-2</v>
      </c>
      <c r="G10" s="9">
        <f t="shared" si="16"/>
        <v>1.0992213779588345</v>
      </c>
      <c r="H10" s="9">
        <f t="shared" si="17"/>
        <v>1.1978598480325902</v>
      </c>
      <c r="I10" s="9">
        <f t="shared" si="18"/>
        <v>8.7275262870506047</v>
      </c>
      <c r="J10" s="9">
        <f t="shared" si="19"/>
        <v>19.763708921757306</v>
      </c>
      <c r="K10" s="11">
        <f t="shared" si="20"/>
        <v>0.84745762711864414</v>
      </c>
      <c r="L10" s="11">
        <f t="shared" si="21"/>
        <v>0.12453300124533002</v>
      </c>
      <c r="M10" s="11">
        <f t="shared" si="22"/>
        <v>5.5340343110127282E-2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-0.1261553422365751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0.14180546791838766</v>
      </c>
      <c r="Q10" s="11">
        <f>2*'OddsRatio_working_3-way'!K10*'OddsRatio_working_3-way'!L10*'OddsRatio_working_3-way'!M10</f>
        <v>1.1680845792288936E-2</v>
      </c>
      <c r="R10" s="11">
        <f t="shared" si="23"/>
        <v>0</v>
      </c>
      <c r="S10" s="11">
        <f t="shared" si="24"/>
        <v>-1.1240544031220208</v>
      </c>
      <c r="T10" s="11">
        <f t="shared" si="25"/>
        <v>-9.2590972250578329E-2</v>
      </c>
      <c r="U10" s="11">
        <f>'OddsRatio_working_3-way'!S10-'OddsRatio_working_3-way'!R10^2/3</f>
        <v>-1.1240544031220208</v>
      </c>
      <c r="V10" s="11">
        <f>'OddsRatio_working_3-way'!S10*'OddsRatio_working_3-way'!R10/3-2*'OddsRatio_working_3-way'!R10^3/27-'OddsRatio_working_3-way'!T10</f>
        <v>9.2590972250578329E-2</v>
      </c>
      <c r="W10" s="11">
        <f>'OddsRatio_working_3-way'!V10^2+4*'OddsRatio_working_3-way'!U10^3/27</f>
        <v>-0.20183296056529657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0.22935019550220789</v>
      </c>
      <c r="Y10" s="11">
        <f>IF('OddsRatio_working_3-way'!W10&gt;=0,IF('OddsRatio_working_3-way'!V10+SQRT('OddsRatio_working_3-way'!W10)&gt;0,0,PI()),ACOS('OddsRatio_working_3-way'!V10/(2*'OddsRatio_working_3-way'!X10)))</f>
        <v>1.3675447767141287</v>
      </c>
      <c r="Z10" s="11">
        <f>'OddsRatio_working_3-way'!X10^(1/3)*COS('OddsRatio_working_3-way'!Y10/3)</f>
        <v>0.54961068897941723</v>
      </c>
      <c r="AA10" s="11">
        <f>'OddsRatio_working_3-way'!X10^(1/3)*COS(('OddsRatio_working_3-way'!Y10+2*PI())/3)</f>
        <v>-0.50817129894790058</v>
      </c>
      <c r="AB10" s="11">
        <f>'OddsRatio_working_3-way'!X10^(1/3)*COS(('OddsRatio_working_3-way'!Y10+4*PI())/3)</f>
        <v>-4.1439390031516685E-2</v>
      </c>
      <c r="AC10" s="11">
        <f>'OddsRatio_working_3-way'!X10^(1/3)*SIN('OddsRatio_working_3-way'!Y10/3)</f>
        <v>0.26946779325226228</v>
      </c>
      <c r="AD10" s="11">
        <f>'OddsRatio_working_3-way'!X10^(1/3)*SIN(('OddsRatio_working_3-way'!Y10+2*PI())/3)</f>
        <v>0.34124292222151215</v>
      </c>
      <c r="AE10" s="11">
        <f>'OddsRatio_working_3-way'!X10^(1/3)*SIN(('OddsRatio_working_3-way'!Y10+4*PI())/3)</f>
        <v>-0.61071071547377442</v>
      </c>
      <c r="AF10" s="11">
        <f>-'OddsRatio_working_3-way'!U10/(3*'OddsRatio_working_3-way'!X10^(1/3))*COS(('OddsRatio_working_3-way'!Y10)/3)</f>
        <v>0.54961068897941723</v>
      </c>
      <c r="AG10" s="11">
        <f>-'OddsRatio_working_3-way'!U10/(3*'OddsRatio_working_3-way'!X10^(1/3))*COS(('OddsRatio_working_3-way'!Y10+2*PI())/3)</f>
        <v>-0.50817129894790058</v>
      </c>
      <c r="AH10" s="11">
        <f>-'OddsRatio_working_3-way'!U10/(3*'OddsRatio_working_3-way'!X10^(1/3))*COS(('OddsRatio_working_3-way'!Y10+4*PI())/3)</f>
        <v>-4.1439390031516685E-2</v>
      </c>
      <c r="AI10" s="11">
        <f>'OddsRatio_working_3-way'!U10/(3*'OddsRatio_working_3-way'!X10^(1/3))*SIN(('OddsRatio_working_3-way'!Y10)/3)</f>
        <v>-0.26946779325226228</v>
      </c>
      <c r="AJ10" s="11">
        <f>'OddsRatio_working_3-way'!U10/(3*'OddsRatio_working_3-way'!X10^(1/3))*SIN(('OddsRatio_working_3-way'!Y10+2*PI())/3)</f>
        <v>-0.34124292222151215</v>
      </c>
      <c r="AK10" s="11">
        <f>'OddsRatio_working_3-way'!U10/(3*'OddsRatio_working_3-way'!X10^(1/3))*SIN(('OddsRatio_working_3-way'!Y10+4*PI())/3)</f>
        <v>0.61071071547377442</v>
      </c>
      <c r="AL10" s="11">
        <f>'OddsRatio_working_3-way'!Z10+'OddsRatio_working_3-way'!AF10</f>
        <v>1.0992213779588345</v>
      </c>
      <c r="AM10" s="11">
        <f>'OddsRatio_working_3-way'!AA10+'OddsRatio_working_3-way'!AG10</f>
        <v>-1.0163425978958012</v>
      </c>
      <c r="AN10" s="11">
        <f>'OddsRatio_working_3-way'!AB10+'OddsRatio_working_3-way'!AH10</f>
        <v>-8.2878780063033369E-2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1.0992213779588345</v>
      </c>
      <c r="AS10" s="11">
        <f>IF(('OddsRatio_working_3-way'!X10=0),IF(Q10&gt;0,-Q10^(1/3),(-Q10)^(1/3)),'OddsRatio_working_3-way'!AM10-'OddsRatio_working_3-way'!R10/3)</f>
        <v>-1.0163425978958012</v>
      </c>
      <c r="AT10" s="11">
        <f>IF(('OddsRatio_working_3-way'!X10=0),IF(Q10&gt;0,-Q10^(1/3),(-Q10)^(1/3)),'OddsRatio_working_3-way'!AN10-'OddsRatio_working_3-way'!R10/3)</f>
        <v>-8.2878780063033369E-2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5.07</v>
      </c>
      <c r="D11" s="9">
        <f t="shared" si="13"/>
        <v>0.54054527674893438</v>
      </c>
      <c r="E11" s="9">
        <f t="shared" si="14"/>
        <v>0.26973402611929709</v>
      </c>
      <c r="F11" s="9">
        <f t="shared" si="15"/>
        <v>0.18972069713176878</v>
      </c>
      <c r="G11" s="9">
        <f t="shared" si="16"/>
        <v>1.0493627042824691</v>
      </c>
      <c r="H11" s="9">
        <f t="shared" si="17"/>
        <v>1.8499837904687997</v>
      </c>
      <c r="I11" s="9">
        <f t="shared" si="18"/>
        <v>3.7073557770487704</v>
      </c>
      <c r="J11" s="9">
        <f t="shared" si="19"/>
        <v>5.2709062064296504</v>
      </c>
      <c r="K11" s="11">
        <f t="shared" si="20"/>
        <v>0.5524861878453039</v>
      </c>
      <c r="L11" s="11">
        <f t="shared" si="21"/>
        <v>0.27932960893854747</v>
      </c>
      <c r="M11" s="11">
        <f t="shared" si="22"/>
        <v>0.1972386587771203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-0.25889852323954066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0.22707497059744397</v>
      </c>
      <c r="Q11" s="11">
        <f>2*'OddsRatio_working_3-way'!K11*'OddsRatio_working_3-way'!L11*'OddsRatio_working_3-way'!M11</f>
        <v>6.0878008203068087E-2</v>
      </c>
      <c r="R11" s="11">
        <f t="shared" si="23"/>
        <v>0</v>
      </c>
      <c r="S11" s="11">
        <f t="shared" si="24"/>
        <v>-0.8770809804401527</v>
      </c>
      <c r="T11" s="11">
        <f t="shared" si="25"/>
        <v>-0.23514235400540287</v>
      </c>
      <c r="U11" s="11">
        <f>'OddsRatio_working_3-way'!S11-'OddsRatio_working_3-way'!R11^2/3</f>
        <v>-0.8770809804401527</v>
      </c>
      <c r="V11" s="11">
        <f>'OddsRatio_working_3-way'!S11*'OddsRatio_working_3-way'!R11/3-2*'OddsRatio_working_3-way'!R11^3/27-'OddsRatio_working_3-way'!T11</f>
        <v>0.23514235400540287</v>
      </c>
      <c r="W11" s="11">
        <f>'OddsRatio_working_3-way'!V11^2+4*'OddsRatio_working_3-way'!U11^3/27</f>
        <v>-4.4665555348212434E-2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0.15808026600070504</v>
      </c>
      <c r="Y11" s="11">
        <f>IF('OddsRatio_working_3-way'!W11&gt;=0,IF('OddsRatio_working_3-way'!V11+SQRT('OddsRatio_working_3-way'!W11)&gt;0,0,PI()),ACOS('OddsRatio_working_3-way'!V11/(2*'OddsRatio_working_3-way'!X11)))</f>
        <v>0.73214307244402899</v>
      </c>
      <c r="Z11" s="11">
        <f>'OddsRatio_working_3-way'!X11^(1/3)*COS('OddsRatio_working_3-way'!Y11/3)</f>
        <v>0.52468135214123457</v>
      </c>
      <c r="AA11" s="11">
        <f>'OddsRatio_working_3-way'!X11^(1/3)*COS(('OddsRatio_working_3-way'!Y11+2*PI())/3)</f>
        <v>-0.37548816453798267</v>
      </c>
      <c r="AB11" s="11">
        <f>'OddsRatio_working_3-way'!X11^(1/3)*COS(('OddsRatio_working_3-way'!Y11+4*PI())/3)</f>
        <v>-0.14919318760325198</v>
      </c>
      <c r="AC11" s="11">
        <f>'OddsRatio_working_3-way'!X11^(1/3)*SIN('OddsRatio_working_3-way'!Y11/3)</f>
        <v>0.13065146584952689</v>
      </c>
      <c r="AD11" s="11">
        <f>'OddsRatio_working_3-way'!X11^(1/3)*SIN(('OddsRatio_working_3-way'!Y11+2*PI())/3)</f>
        <v>0.3890616469215144</v>
      </c>
      <c r="AE11" s="11">
        <f>'OddsRatio_working_3-way'!X11^(1/3)*SIN(('OddsRatio_working_3-way'!Y11+4*PI())/3)</f>
        <v>-0.51971311277104137</v>
      </c>
      <c r="AF11" s="11">
        <f>-'OddsRatio_working_3-way'!U11/(3*'OddsRatio_working_3-way'!X11^(1/3))*COS(('OddsRatio_working_3-way'!Y11)/3)</f>
        <v>0.52468135214123457</v>
      </c>
      <c r="AG11" s="11">
        <f>-'OddsRatio_working_3-way'!U11/(3*'OddsRatio_working_3-way'!X11^(1/3))*COS(('OddsRatio_working_3-way'!Y11+2*PI())/3)</f>
        <v>-0.37548816453798267</v>
      </c>
      <c r="AH11" s="11">
        <f>-'OddsRatio_working_3-way'!U11/(3*'OddsRatio_working_3-way'!X11^(1/3))*COS(('OddsRatio_working_3-way'!Y11+4*PI())/3)</f>
        <v>-0.14919318760325198</v>
      </c>
      <c r="AI11" s="11">
        <f>'OddsRatio_working_3-way'!U11/(3*'OddsRatio_working_3-way'!X11^(1/3))*SIN(('OddsRatio_working_3-way'!Y11)/3)</f>
        <v>-0.13065146584952689</v>
      </c>
      <c r="AJ11" s="11">
        <f>'OddsRatio_working_3-way'!U11/(3*'OddsRatio_working_3-way'!X11^(1/3))*SIN(('OddsRatio_working_3-way'!Y11+2*PI())/3)</f>
        <v>-0.3890616469215144</v>
      </c>
      <c r="AK11" s="11">
        <f>'OddsRatio_working_3-way'!U11/(3*'OddsRatio_working_3-way'!X11^(1/3))*SIN(('OddsRatio_working_3-way'!Y11+4*PI())/3)</f>
        <v>0.51971311277104137</v>
      </c>
      <c r="AL11" s="11">
        <f>'OddsRatio_working_3-way'!Z11+'OddsRatio_working_3-way'!AF11</f>
        <v>1.0493627042824691</v>
      </c>
      <c r="AM11" s="11">
        <f>'OddsRatio_working_3-way'!AA11+'OddsRatio_working_3-way'!AG11</f>
        <v>-0.75097632907596534</v>
      </c>
      <c r="AN11" s="11">
        <f>'OddsRatio_working_3-way'!AB11+'OddsRatio_working_3-way'!AH11</f>
        <v>-0.29838637520650396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1.0493627042824691</v>
      </c>
      <c r="AS11" s="11">
        <f>IF(('OddsRatio_working_3-way'!X11=0),IF(Q11&gt;0,-Q11^(1/3),(-Q11)^(1/3)),'OddsRatio_working_3-way'!AM11-'OddsRatio_working_3-way'!R11/3)</f>
        <v>-0.75097632907596534</v>
      </c>
      <c r="AT11" s="11">
        <f>IF(('OddsRatio_working_3-way'!X11=0),IF(Q11&gt;0,-Q11^(1/3),(-Q11)^(1/3)),'OddsRatio_working_3-way'!AN11-'OddsRatio_working_3-way'!R11/3)</f>
        <v>-0.29838637520650396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4.4800000000000004</v>
      </c>
      <c r="D12" s="9">
        <f t="shared" si="13"/>
        <v>0.50728734388061059</v>
      </c>
      <c r="E12" s="9">
        <f t="shared" si="14"/>
        <v>0.27693626447979069</v>
      </c>
      <c r="F12" s="9">
        <f t="shared" si="15"/>
        <v>0.21577639163959872</v>
      </c>
      <c r="G12" s="9">
        <f t="shared" si="16"/>
        <v>1.0443756607729857</v>
      </c>
      <c r="H12" s="9">
        <f t="shared" si="17"/>
        <v>1.9712693645188766</v>
      </c>
      <c r="I12" s="9">
        <f t="shared" si="18"/>
        <v>3.6109391519324641</v>
      </c>
      <c r="J12" s="9">
        <f t="shared" si="19"/>
        <v>4.6344272994899907</v>
      </c>
      <c r="K12" s="11">
        <f t="shared" si="20"/>
        <v>0.5181347150259068</v>
      </c>
      <c r="L12" s="11">
        <f t="shared" si="21"/>
        <v>0.2857142857142857</v>
      </c>
      <c r="M12" s="11">
        <f t="shared" si="22"/>
        <v>0.2232142857142857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-0.2673614782700644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0.22833615311409539</v>
      </c>
      <c r="Q12" s="11">
        <f>2*'OddsRatio_working_3-way'!K12*'OddsRatio_working_3-way'!L12*'OddsRatio_working_3-way'!M12</f>
        <v>6.6088611610447281E-2</v>
      </c>
      <c r="R12" s="11">
        <f t="shared" si="23"/>
        <v>0</v>
      </c>
      <c r="S12" s="11">
        <f t="shared" si="24"/>
        <v>-0.85403534791743951</v>
      </c>
      <c r="T12" s="11">
        <f t="shared" si="25"/>
        <v>-0.24718823384006927</v>
      </c>
      <c r="U12" s="11">
        <f>'OddsRatio_working_3-way'!S12-'OddsRatio_working_3-way'!R12^2/3</f>
        <v>-0.85403534791743951</v>
      </c>
      <c r="V12" s="11">
        <f>'OddsRatio_working_3-way'!S12*'OddsRatio_working_3-way'!R12/3-2*'OddsRatio_working_3-way'!R12^3/27-'OddsRatio_working_3-way'!T12</f>
        <v>0.24718823384006927</v>
      </c>
      <c r="W12" s="11">
        <f>'OddsRatio_working_3-way'!V12^2+4*'OddsRatio_working_3-way'!U12^3/27</f>
        <v>-3.1181415066799945E-2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0.15189094608943346</v>
      </c>
      <c r="Y12" s="11">
        <f>IF('OddsRatio_working_3-way'!W12&gt;=0,IF('OddsRatio_working_3-way'!V12+SQRT('OddsRatio_working_3-way'!W12)&gt;0,0,PI()),ACOS('OddsRatio_working_3-way'!V12/(2*'OddsRatio_working_3-way'!X12)))</f>
        <v>0.62030192666619266</v>
      </c>
      <c r="Z12" s="11">
        <f>'OddsRatio_working_3-way'!X12^(1/3)*COS('OddsRatio_working_3-way'!Y12/3)</f>
        <v>0.52218783038649286</v>
      </c>
      <c r="AA12" s="11">
        <f>'OddsRatio_working_3-way'!X12^(1/3)*COS(('OddsRatio_working_3-way'!Y12+2*PI())/3)</f>
        <v>-0.35595560043310159</v>
      </c>
      <c r="AB12" s="11">
        <f>'OddsRatio_working_3-way'!X12^(1/3)*COS(('OddsRatio_working_3-way'!Y12+4*PI())/3)</f>
        <v>-0.16623222995339143</v>
      </c>
      <c r="AC12" s="11">
        <f>'OddsRatio_working_3-way'!X12^(1/3)*SIN('OddsRatio_working_3-way'!Y12/3)</f>
        <v>0.10953683901802402</v>
      </c>
      <c r="AD12" s="11">
        <f>'OddsRatio_working_3-way'!X12^(1/3)*SIN(('OddsRatio_working_3-way'!Y12+2*PI())/3)</f>
        <v>0.39745950715277062</v>
      </c>
      <c r="AE12" s="11">
        <f>'OddsRatio_working_3-way'!X12^(1/3)*SIN(('OddsRatio_working_3-way'!Y12+4*PI())/3)</f>
        <v>-0.50699634617079437</v>
      </c>
      <c r="AF12" s="11">
        <f>-'OddsRatio_working_3-way'!U12/(3*'OddsRatio_working_3-way'!X12^(1/3))*COS(('OddsRatio_working_3-way'!Y12)/3)</f>
        <v>0.52218783038649286</v>
      </c>
      <c r="AG12" s="11">
        <f>-'OddsRatio_working_3-way'!U12/(3*'OddsRatio_working_3-way'!X12^(1/3))*COS(('OddsRatio_working_3-way'!Y12+2*PI())/3)</f>
        <v>-0.35595560043310159</v>
      </c>
      <c r="AH12" s="11">
        <f>-'OddsRatio_working_3-way'!U12/(3*'OddsRatio_working_3-way'!X12^(1/3))*COS(('OddsRatio_working_3-way'!Y12+4*PI())/3)</f>
        <v>-0.16623222995339143</v>
      </c>
      <c r="AI12" s="11">
        <f>'OddsRatio_working_3-way'!U12/(3*'OddsRatio_working_3-way'!X12^(1/3))*SIN(('OddsRatio_working_3-way'!Y12)/3)</f>
        <v>-0.10953683901802402</v>
      </c>
      <c r="AJ12" s="11">
        <f>'OddsRatio_working_3-way'!U12/(3*'OddsRatio_working_3-way'!X12^(1/3))*SIN(('OddsRatio_working_3-way'!Y12+2*PI())/3)</f>
        <v>-0.39745950715277062</v>
      </c>
      <c r="AK12" s="11">
        <f>'OddsRatio_working_3-way'!U12/(3*'OddsRatio_working_3-way'!X12^(1/3))*SIN(('OddsRatio_working_3-way'!Y12+4*PI())/3)</f>
        <v>0.50699634617079437</v>
      </c>
      <c r="AL12" s="11">
        <f>'OddsRatio_working_3-way'!Z12+'OddsRatio_working_3-way'!AF12</f>
        <v>1.0443756607729857</v>
      </c>
      <c r="AM12" s="11">
        <f>'OddsRatio_working_3-way'!AA12+'OddsRatio_working_3-way'!AG12</f>
        <v>-0.71191120086620319</v>
      </c>
      <c r="AN12" s="11">
        <f>'OddsRatio_working_3-way'!AB12+'OddsRatio_working_3-way'!AH12</f>
        <v>-0.33246445990678286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1.0443756607729857</v>
      </c>
      <c r="AS12" s="11">
        <f>IF(('OddsRatio_working_3-way'!X12=0),IF(Q12&gt;0,-Q12^(1/3),(-Q12)^(1/3)),'OddsRatio_working_3-way'!AM12-'OddsRatio_working_3-way'!R12/3)</f>
        <v>-0.71191120086620319</v>
      </c>
      <c r="AT12" s="11">
        <f>IF(('OddsRatio_working_3-way'!X12=0),IF(Q12&gt;0,-Q12^(1/3),(-Q12)^(1/3)),'OddsRatio_working_3-way'!AN12-'OddsRatio_working_3-way'!R12/3)</f>
        <v>-0.33246445990678286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3.2</v>
      </c>
      <c r="D13" s="9">
        <f t="shared" si="13"/>
        <v>0.38765046322032926</v>
      </c>
      <c r="E13" s="9">
        <f t="shared" si="14"/>
        <v>0.31367434568104058</v>
      </c>
      <c r="F13" s="9">
        <f t="shared" si="15"/>
        <v>0.29867519109863022</v>
      </c>
      <c r="G13" s="9">
        <f t="shared" si="16"/>
        <v>1.0673266931661778</v>
      </c>
      <c r="H13" s="9">
        <f t="shared" si="17"/>
        <v>2.5796435058859433</v>
      </c>
      <c r="I13" s="9">
        <f t="shared" si="18"/>
        <v>3.1880197209906638</v>
      </c>
      <c r="J13" s="9">
        <f t="shared" si="19"/>
        <v>3.348118724965591</v>
      </c>
      <c r="K13" s="11">
        <f t="shared" si="20"/>
        <v>0.40322580645161293</v>
      </c>
      <c r="L13" s="11">
        <f t="shared" si="21"/>
        <v>0.32786885245901642</v>
      </c>
      <c r="M13" s="11">
        <f t="shared" si="22"/>
        <v>0.3125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-0.27576348492860925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0.23672990481226866</v>
      </c>
      <c r="Q13" s="11">
        <f>2*'OddsRatio_working_3-way'!K13*'OddsRatio_working_3-way'!L13*'OddsRatio_working_3-way'!M13</f>
        <v>8.2628239026969877E-2</v>
      </c>
      <c r="R13" s="11">
        <f t="shared" si="23"/>
        <v>0</v>
      </c>
      <c r="S13" s="11">
        <f t="shared" si="24"/>
        <v>-0.85845268772098038</v>
      </c>
      <c r="T13" s="11">
        <f t="shared" si="25"/>
        <v>-0.29963444597590944</v>
      </c>
      <c r="U13" s="11">
        <f>'OddsRatio_working_3-way'!S13-'OddsRatio_working_3-way'!R13^2/3</f>
        <v>-0.85845268772098038</v>
      </c>
      <c r="V13" s="11">
        <f>'OddsRatio_working_3-way'!S13*'OddsRatio_working_3-way'!R13/3-2*'OddsRatio_working_3-way'!R13^3/27-'OddsRatio_working_3-way'!T13</f>
        <v>0.29963444597590944</v>
      </c>
      <c r="W13" s="11">
        <f>'OddsRatio_working_3-way'!V13^2+4*'OddsRatio_working_3-way'!U13^3/27</f>
        <v>-3.9420131229349203E-3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0.15307091031465214</v>
      </c>
      <c r="Y13" s="11">
        <f>IF('OddsRatio_working_3-way'!W13&gt;=0,IF('OddsRatio_working_3-way'!V13+SQRT('OddsRatio_working_3-way'!W13)&gt;0,0,PI()),ACOS('OddsRatio_working_3-way'!V13/(2*'OddsRatio_working_3-way'!X13)))</f>
        <v>0.20655174668265275</v>
      </c>
      <c r="Z13" s="11">
        <f>'OddsRatio_working_3-way'!X13^(1/3)*COS('OddsRatio_working_3-way'!Y13/3)</f>
        <v>0.53366334658308889</v>
      </c>
      <c r="AA13" s="11">
        <f>'OddsRatio_working_3-way'!X13^(1/3)*COS(('OddsRatio_working_3-way'!Y13+2*PI())/3)</f>
        <v>-0.29870244854958566</v>
      </c>
      <c r="AB13" s="11">
        <f>'OddsRatio_working_3-way'!X13^(1/3)*COS(('OddsRatio_working_3-way'!Y13+4*PI())/3)</f>
        <v>-0.23496089803350334</v>
      </c>
      <c r="AC13" s="11">
        <f>'OddsRatio_working_3-way'!X13^(1/3)*SIN('OddsRatio_working_3-way'!Y13/3)</f>
        <v>3.6801201349024461E-2</v>
      </c>
      <c r="AD13" s="11">
        <f>'OddsRatio_working_3-way'!X13^(1/3)*SIN(('OddsRatio_working_3-way'!Y13+2*PI())/3)</f>
        <v>0.44376541453506224</v>
      </c>
      <c r="AE13" s="11">
        <f>'OddsRatio_working_3-way'!X13^(1/3)*SIN(('OddsRatio_working_3-way'!Y13+4*PI())/3)</f>
        <v>-0.4805666158840865</v>
      </c>
      <c r="AF13" s="11">
        <f>-'OddsRatio_working_3-way'!U13/(3*'OddsRatio_working_3-way'!X13^(1/3))*COS(('OddsRatio_working_3-way'!Y13)/3)</f>
        <v>0.53366334658308878</v>
      </c>
      <c r="AG13" s="11">
        <f>-'OddsRatio_working_3-way'!U13/(3*'OddsRatio_working_3-way'!X13^(1/3))*COS(('OddsRatio_working_3-way'!Y13+2*PI())/3)</f>
        <v>-0.29870244854958561</v>
      </c>
      <c r="AH13" s="11">
        <f>-'OddsRatio_working_3-way'!U13/(3*'OddsRatio_working_3-way'!X13^(1/3))*COS(('OddsRatio_working_3-way'!Y13+4*PI())/3)</f>
        <v>-0.23496089803350328</v>
      </c>
      <c r="AI13" s="11">
        <f>'OddsRatio_working_3-way'!U13/(3*'OddsRatio_working_3-way'!X13^(1/3))*SIN(('OddsRatio_working_3-way'!Y13)/3)</f>
        <v>-3.6801201349024454E-2</v>
      </c>
      <c r="AJ13" s="11">
        <f>'OddsRatio_working_3-way'!U13/(3*'OddsRatio_working_3-way'!X13^(1/3))*SIN(('OddsRatio_working_3-way'!Y13+2*PI())/3)</f>
        <v>-0.44376541453506213</v>
      </c>
      <c r="AK13" s="11">
        <f>'OddsRatio_working_3-way'!U13/(3*'OddsRatio_working_3-way'!X13^(1/3))*SIN(('OddsRatio_working_3-way'!Y13+4*PI())/3)</f>
        <v>0.48056661588408639</v>
      </c>
      <c r="AL13" s="11">
        <f>'OddsRatio_working_3-way'!Z13+'OddsRatio_working_3-way'!AF13</f>
        <v>1.0673266931661778</v>
      </c>
      <c r="AM13" s="11">
        <f>'OddsRatio_working_3-way'!AA13+'OddsRatio_working_3-way'!AG13</f>
        <v>-0.59740489709917122</v>
      </c>
      <c r="AN13" s="11">
        <f>'OddsRatio_working_3-way'!AB13+'OddsRatio_working_3-way'!AH13</f>
        <v>-0.46992179606700663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1.0673266931661778</v>
      </c>
      <c r="AS13" s="11">
        <f>IF(('OddsRatio_working_3-way'!X13=0),IF(Q13&gt;0,-Q13^(1/3),(-Q13)^(1/3)),'OddsRatio_working_3-way'!AM13-'OddsRatio_working_3-way'!R13/3)</f>
        <v>-0.59740489709917122</v>
      </c>
      <c r="AT13" s="11">
        <f>IF(('OddsRatio_working_3-way'!X13=0),IF(Q13&gt;0,-Q13^(1/3),(-Q13)^(1/3)),'OddsRatio_working_3-way'!AN13-'OddsRatio_working_3-way'!R13/3)</f>
        <v>-0.46992179606700663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4.74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2.02</v>
      </c>
      <c r="D14" s="9">
        <f t="shared" si="13"/>
        <v>0.20457181244532863</v>
      </c>
      <c r="E14" s="9">
        <f t="shared" si="14"/>
        <v>0.31009360765934429</v>
      </c>
      <c r="F14" s="9">
        <f t="shared" si="15"/>
        <v>0.48533457989532719</v>
      </c>
      <c r="G14" s="9">
        <f t="shared" si="16"/>
        <v>1.0396414394950249</v>
      </c>
      <c r="H14" s="9">
        <f t="shared" si="17"/>
        <v>4.8882589837113937</v>
      </c>
      <c r="I14" s="9">
        <f t="shared" si="18"/>
        <v>3.2248326805193535</v>
      </c>
      <c r="J14" s="9">
        <f t="shared" si="19"/>
        <v>2.0604342682849253</v>
      </c>
      <c r="K14" s="11">
        <f t="shared" si="20"/>
        <v>0.21097046413502107</v>
      </c>
      <c r="L14" s="11">
        <f t="shared" si="21"/>
        <v>0.31847133757961782</v>
      </c>
      <c r="M14" s="11">
        <f t="shared" si="22"/>
        <v>0.49504950495049505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-0.27153523221386078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0.22950372115337792</v>
      </c>
      <c r="Q14" s="11">
        <f>2*'OddsRatio_working_3-way'!K14*'OddsRatio_working_3-way'!L14*'OddsRatio_working_3-way'!M14</f>
        <v>6.6522817725616773E-2</v>
      </c>
      <c r="R14" s="11">
        <f t="shared" si="23"/>
        <v>0</v>
      </c>
      <c r="S14" s="11">
        <f t="shared" si="24"/>
        <v>-0.84520789174283317</v>
      </c>
      <c r="T14" s="11">
        <f t="shared" si="25"/>
        <v>-0.24498779470806753</v>
      </c>
      <c r="U14" s="11">
        <f>'OddsRatio_working_3-way'!S14-'OddsRatio_working_3-way'!R14^2/3</f>
        <v>-0.84520789174283317</v>
      </c>
      <c r="V14" s="11">
        <f>'OddsRatio_working_3-way'!S14*'OddsRatio_working_3-way'!R14/3-2*'OddsRatio_working_3-way'!R14^3/27-'OddsRatio_working_3-way'!T14</f>
        <v>0.24498779470806753</v>
      </c>
      <c r="W14" s="11">
        <f>'OddsRatio_working_3-way'!V14^2+4*'OddsRatio_working_3-way'!U14^3/27</f>
        <v>-2.9432321818021502E-2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0.14954208552606832</v>
      </c>
      <c r="Y14" s="11">
        <f>IF('OddsRatio_working_3-way'!W14&gt;=0,IF('OddsRatio_working_3-way'!V14+SQRT('OddsRatio_working_3-way'!W14)&gt;0,0,PI()),ACOS('OddsRatio_working_3-way'!V14/(2*'OddsRatio_working_3-way'!X14)))</f>
        <v>0.61090962926449677</v>
      </c>
      <c r="Z14" s="11">
        <f>'OddsRatio_working_3-way'!X14^(1/3)*COS('OddsRatio_working_3-way'!Y14/3)</f>
        <v>0.51982071974751243</v>
      </c>
      <c r="AA14" s="11">
        <f>'OddsRatio_working_3-way'!X14^(1/3)*COS(('OddsRatio_working_3-way'!Y14+2*PI())/3)</f>
        <v>-0.35287157450971007</v>
      </c>
      <c r="AB14" s="11">
        <f>'OddsRatio_working_3-way'!X14^(1/3)*COS(('OddsRatio_working_3-way'!Y14+4*PI())/3)</f>
        <v>-0.16694914523780249</v>
      </c>
      <c r="AC14" s="11">
        <f>'OddsRatio_working_3-way'!X14^(1/3)*SIN('OddsRatio_working_3-way'!Y14/3)</f>
        <v>0.10734236458852497</v>
      </c>
      <c r="AD14" s="11">
        <f>'OddsRatio_working_3-way'!X14^(1/3)*SIN(('OddsRatio_working_3-way'!Y14+2*PI())/3)</f>
        <v>0.39650676642059446</v>
      </c>
      <c r="AE14" s="11">
        <f>'OddsRatio_working_3-way'!X14^(1/3)*SIN(('OddsRatio_working_3-way'!Y14+4*PI())/3)</f>
        <v>-0.50384913100911943</v>
      </c>
      <c r="AF14" s="11">
        <f>-'OddsRatio_working_3-way'!U14/(3*'OddsRatio_working_3-way'!X14^(1/3))*COS(('OddsRatio_working_3-way'!Y14)/3)</f>
        <v>0.51982071974751254</v>
      </c>
      <c r="AG14" s="11">
        <f>-'OddsRatio_working_3-way'!U14/(3*'OddsRatio_working_3-way'!X14^(1/3))*COS(('OddsRatio_working_3-way'!Y14+2*PI())/3)</f>
        <v>-0.35287157450971013</v>
      </c>
      <c r="AH14" s="11">
        <f>-'OddsRatio_working_3-way'!U14/(3*'OddsRatio_working_3-way'!X14^(1/3))*COS(('OddsRatio_working_3-way'!Y14+4*PI())/3)</f>
        <v>-0.16694914523780252</v>
      </c>
      <c r="AI14" s="11">
        <f>'OddsRatio_working_3-way'!U14/(3*'OddsRatio_working_3-way'!X14^(1/3))*SIN(('OddsRatio_working_3-way'!Y14)/3)</f>
        <v>-0.10734236458852499</v>
      </c>
      <c r="AJ14" s="11">
        <f>'OddsRatio_working_3-way'!U14/(3*'OddsRatio_working_3-way'!X14^(1/3))*SIN(('OddsRatio_working_3-way'!Y14+2*PI())/3)</f>
        <v>-0.39650676642059451</v>
      </c>
      <c r="AK14" s="11">
        <f>'OddsRatio_working_3-way'!U14/(3*'OddsRatio_working_3-way'!X14^(1/3))*SIN(('OddsRatio_working_3-way'!Y14+4*PI())/3)</f>
        <v>0.50384913100911954</v>
      </c>
      <c r="AL14" s="11">
        <f>'OddsRatio_working_3-way'!Z14+'OddsRatio_working_3-way'!AF14</f>
        <v>1.0396414394950249</v>
      </c>
      <c r="AM14" s="11">
        <f>'OddsRatio_working_3-way'!AA14+'OddsRatio_working_3-way'!AG14</f>
        <v>-0.70574314901942015</v>
      </c>
      <c r="AN14" s="11">
        <f>'OddsRatio_working_3-way'!AB14+'OddsRatio_working_3-way'!AH14</f>
        <v>-0.33389829047560504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1.0396414394950249</v>
      </c>
      <c r="AS14" s="11">
        <f>IF(('OddsRatio_working_3-way'!X14=0),IF(Q14&gt;0,-Q14^(1/3),(-Q14)^(1/3)),'OddsRatio_working_3-way'!AM14-'OddsRatio_working_3-way'!R14/3)</f>
        <v>-0.70574314901942015</v>
      </c>
      <c r="AT14" s="11">
        <f>IF(('OddsRatio_working_3-way'!X14=0),IF(Q14&gt;0,-Q14^(1/3),(-Q14)^(1/3)),'OddsRatio_working_3-way'!AN14-'OddsRatio_working_3-way'!R14/3)</f>
        <v>-0.33389829047560504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3.17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2.61</v>
      </c>
      <c r="D15" s="9">
        <f t="shared" si="13"/>
        <v>0.30696968257545121</v>
      </c>
      <c r="E15" s="9">
        <f t="shared" si="14"/>
        <v>0.31920289647404532</v>
      </c>
      <c r="F15" s="9">
        <f t="shared" si="15"/>
        <v>0.3738274209505037</v>
      </c>
      <c r="G15" s="9">
        <f t="shared" si="16"/>
        <v>1.0403920256671115</v>
      </c>
      <c r="H15" s="9">
        <f t="shared" si="17"/>
        <v>3.2576506956976323</v>
      </c>
      <c r="I15" s="9">
        <f t="shared" si="18"/>
        <v>3.1328036526175786</v>
      </c>
      <c r="J15" s="9">
        <f t="shared" si="19"/>
        <v>2.6750311613240489</v>
      </c>
      <c r="K15" s="11">
        <f t="shared" si="20"/>
        <v>0.31545741324921134</v>
      </c>
      <c r="L15" s="11">
        <f t="shared" si="21"/>
        <v>0.32786885245901642</v>
      </c>
      <c r="M15" s="11">
        <f t="shared" si="22"/>
        <v>0.38314176245210729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-0.2838179520847911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0.23103030202159441</v>
      </c>
      <c r="Q15" s="11">
        <f>2*'OddsRatio_working_3-way'!K15*'OddsRatio_working_3-way'!L15*'OddsRatio_working_3-way'!M15</f>
        <v>7.9255678223531537E-2</v>
      </c>
      <c r="R15" s="11">
        <f t="shared" si="23"/>
        <v>0</v>
      </c>
      <c r="S15" s="11">
        <f t="shared" si="24"/>
        <v>-0.81400876979259473</v>
      </c>
      <c r="T15" s="11">
        <f t="shared" si="25"/>
        <v>-0.27924829152404623</v>
      </c>
      <c r="U15" s="11">
        <f>'OddsRatio_working_3-way'!S15-'OddsRatio_working_3-way'!R15^2/3</f>
        <v>-0.81400876979259473</v>
      </c>
      <c r="V15" s="11">
        <f>'OddsRatio_working_3-way'!S15*'OddsRatio_working_3-way'!R15/3-2*'OddsRatio_working_3-way'!R15^3/27-'OddsRatio_working_3-way'!T15</f>
        <v>0.27924829152404623</v>
      </c>
      <c r="W15" s="11">
        <f>'OddsRatio_working_3-way'!V15^2+4*'OddsRatio_working_3-way'!U15^3/27</f>
        <v>-1.9271437810931963E-3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0.14133891192820178</v>
      </c>
      <c r="Y15" s="11">
        <f>IF('OddsRatio_working_3-way'!W15&gt;=0,IF('OddsRatio_working_3-way'!V15+SQRT('OddsRatio_working_3-way'!W15)&gt;0,0,PI()),ACOS('OddsRatio_working_3-way'!V15/(2*'OddsRatio_working_3-way'!X15)))</f>
        <v>0.15592890944346283</v>
      </c>
      <c r="Z15" s="11">
        <f>'OddsRatio_working_3-way'!X15^(1/3)*COS('OddsRatio_working_3-way'!Y15/3)</f>
        <v>0.52019601283355577</v>
      </c>
      <c r="AA15" s="11">
        <f>'OddsRatio_working_3-way'!X15^(1/3)*COS(('OddsRatio_working_3-way'!Y15+2*PI())/3)</f>
        <v>-0.28353459367264822</v>
      </c>
      <c r="AB15" s="11">
        <f>'OddsRatio_working_3-way'!X15^(1/3)*COS(('OddsRatio_working_3-way'!Y15+4*PI())/3)</f>
        <v>-0.23666141916090763</v>
      </c>
      <c r="AC15" s="11">
        <f>'OddsRatio_working_3-way'!X15^(1/3)*SIN('OddsRatio_working_3-way'!Y15/3)</f>
        <v>2.7062239922125725E-2</v>
      </c>
      <c r="AD15" s="11">
        <f>'OddsRatio_working_3-way'!X15^(1/3)*SIN(('OddsRatio_working_3-way'!Y15+2*PI())/3)</f>
        <v>0.4369718421001722</v>
      </c>
      <c r="AE15" s="11">
        <f>'OddsRatio_working_3-way'!X15^(1/3)*SIN(('OddsRatio_working_3-way'!Y15+4*PI())/3)</f>
        <v>-0.46403408202229801</v>
      </c>
      <c r="AF15" s="11">
        <f>-'OddsRatio_working_3-way'!U15/(3*'OddsRatio_working_3-way'!X15^(1/3))*COS(('OddsRatio_working_3-way'!Y15)/3)</f>
        <v>0.52019601283355577</v>
      </c>
      <c r="AG15" s="11">
        <f>-'OddsRatio_working_3-way'!U15/(3*'OddsRatio_working_3-way'!X15^(1/3))*COS(('OddsRatio_working_3-way'!Y15+2*PI())/3)</f>
        <v>-0.28353459367264822</v>
      </c>
      <c r="AH15" s="11">
        <f>-'OddsRatio_working_3-way'!U15/(3*'OddsRatio_working_3-way'!X15^(1/3))*COS(('OddsRatio_working_3-way'!Y15+4*PI())/3)</f>
        <v>-0.23666141916090763</v>
      </c>
      <c r="AI15" s="11">
        <f>'OddsRatio_working_3-way'!U15/(3*'OddsRatio_working_3-way'!X15^(1/3))*SIN(('OddsRatio_working_3-way'!Y15)/3)</f>
        <v>-2.7062239922125725E-2</v>
      </c>
      <c r="AJ15" s="11">
        <f>'OddsRatio_working_3-way'!U15/(3*'OddsRatio_working_3-way'!X15^(1/3))*SIN(('OddsRatio_working_3-way'!Y15+2*PI())/3)</f>
        <v>-0.4369718421001722</v>
      </c>
      <c r="AK15" s="11">
        <f>'OddsRatio_working_3-way'!U15/(3*'OddsRatio_working_3-way'!X15^(1/3))*SIN(('OddsRatio_working_3-way'!Y15+4*PI())/3)</f>
        <v>0.46403408202229801</v>
      </c>
      <c r="AL15" s="11">
        <f>'OddsRatio_working_3-way'!Z15+'OddsRatio_working_3-way'!AF15</f>
        <v>1.0403920256671115</v>
      </c>
      <c r="AM15" s="11">
        <f>'OddsRatio_working_3-way'!AA15+'OddsRatio_working_3-way'!AG15</f>
        <v>-0.56706918734529643</v>
      </c>
      <c r="AN15" s="11">
        <f>'OddsRatio_working_3-way'!AB15+'OddsRatio_working_3-way'!AH15</f>
        <v>-0.47332283832181526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1.0403920256671115</v>
      </c>
      <c r="AS15" s="11">
        <f>IF(('OddsRatio_working_3-way'!X15=0),IF(Q15&gt;0,-Q15^(1/3),(-Q15)^(1/3)),'OddsRatio_working_3-way'!AM15-'OddsRatio_working_3-way'!R15/3)</f>
        <v>-0.56706918734529643</v>
      </c>
      <c r="AT15" s="11">
        <f>IF(('OddsRatio_working_3-way'!X15=0),IF(Q15&gt;0,-Q15^(1/3),(-Q15)^(1/3)),'OddsRatio_working_3-way'!AN15-'OddsRatio_working_3-way'!R15/3)</f>
        <v>-0.47332283832181526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4.7300000000000004</v>
      </c>
      <c r="B16" s="4">
        <f>IF('True_Odds_Calculator_3-way'!B17="","",'True_Odds_Calculator_3-way'!B17)</f>
        <v>3.92</v>
      </c>
      <c r="C16" s="4">
        <f>IF('True_Odds_Calculator_3-way'!C17="","",'True_Odds_Calculator_3-way'!C17)</f>
        <v>1.78</v>
      </c>
      <c r="D16" s="9">
        <f t="shared" si="13"/>
        <v>0.20364423517668695</v>
      </c>
      <c r="E16" s="9">
        <f t="shared" si="14"/>
        <v>0.24622523752263084</v>
      </c>
      <c r="F16" s="9">
        <f t="shared" si="15"/>
        <v>0.55013052730068235</v>
      </c>
      <c r="G16" s="9">
        <f t="shared" si="16"/>
        <v>1.0483979812206634</v>
      </c>
      <c r="H16" s="9">
        <f t="shared" si="17"/>
        <v>4.9105244699530752</v>
      </c>
      <c r="I16" s="9">
        <f t="shared" si="18"/>
        <v>4.0613221051643373</v>
      </c>
      <c r="J16" s="9">
        <f t="shared" si="19"/>
        <v>1.8177504253521175</v>
      </c>
      <c r="K16" s="11">
        <f t="shared" si="20"/>
        <v>0.21141649048625791</v>
      </c>
      <c r="L16" s="11">
        <f t="shared" si="21"/>
        <v>0.25510204081632654</v>
      </c>
      <c r="M16" s="11">
        <f t="shared" si="22"/>
        <v>0.5617977528089888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-0.25740624301600823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0.22512389995312088</v>
      </c>
      <c r="Q16" s="11">
        <f>2*'OddsRatio_working_3-way'!K16*'OddsRatio_working_3-way'!L16*'OddsRatio_working_3-way'!M16</f>
        <v>6.0598627174460538E-2</v>
      </c>
      <c r="R16" s="11">
        <f t="shared" si="23"/>
        <v>0</v>
      </c>
      <c r="S16" s="11">
        <f t="shared" si="24"/>
        <v>-0.8745860135922201</v>
      </c>
      <c r="T16" s="11">
        <f t="shared" si="25"/>
        <v>-0.23542019208404311</v>
      </c>
      <c r="U16" s="11">
        <f>'OddsRatio_working_3-way'!S16-'OddsRatio_working_3-way'!R16^2/3</f>
        <v>-0.8745860135922201</v>
      </c>
      <c r="V16" s="11">
        <f>'OddsRatio_working_3-way'!S16*'OddsRatio_working_3-way'!R16/3-2*'OddsRatio_working_3-way'!R16^3/27-'OddsRatio_working_3-way'!T16</f>
        <v>0.23542019208404311</v>
      </c>
      <c r="W16" s="11">
        <f>'OddsRatio_working_3-way'!V16^2+4*'OddsRatio_working_3-way'!U16^3/27</f>
        <v>-4.3684214608540016E-2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0.1574062272032366</v>
      </c>
      <c r="Y16" s="11">
        <f>IF('OddsRatio_working_3-way'!W16&gt;=0,IF('OddsRatio_working_3-way'!V16+SQRT('OddsRatio_working_3-way'!W16)&gt;0,0,PI()),ACOS('OddsRatio_working_3-way'!V16/(2*'OddsRatio_working_3-way'!X16)))</f>
        <v>0.72603764049896624</v>
      </c>
      <c r="Z16" s="11">
        <f>'OddsRatio_working_3-way'!X16^(1/3)*COS('OddsRatio_working_3-way'!Y16/3)</f>
        <v>0.52419899061033171</v>
      </c>
      <c r="AA16" s="11">
        <f>'OddsRatio_working_3-way'!X16^(1/3)*COS(('OddsRatio_working_3-way'!Y16+2*PI())/3)</f>
        <v>-0.37416227717491507</v>
      </c>
      <c r="AB16" s="11">
        <f>'OddsRatio_working_3-way'!X16^(1/3)*COS(('OddsRatio_working_3-way'!Y16+4*PI())/3)</f>
        <v>-0.15003671343541705</v>
      </c>
      <c r="AC16" s="11">
        <f>'OddsRatio_working_3-way'!X16^(1/3)*SIN('OddsRatio_working_3-way'!Y16/3)</f>
        <v>0.12939895455727601</v>
      </c>
      <c r="AD16" s="11">
        <f>'OddsRatio_working_3-way'!X16^(1/3)*SIN(('OddsRatio_working_3-way'!Y16+2*PI())/3)</f>
        <v>0.38927016522806968</v>
      </c>
      <c r="AE16" s="11">
        <f>'OddsRatio_working_3-way'!X16^(1/3)*SIN(('OddsRatio_working_3-way'!Y16+4*PI())/3)</f>
        <v>-0.51866911978534569</v>
      </c>
      <c r="AF16" s="11">
        <f>-'OddsRatio_working_3-way'!U16/(3*'OddsRatio_working_3-way'!X16^(1/3))*COS(('OddsRatio_working_3-way'!Y16)/3)</f>
        <v>0.52419899061033171</v>
      </c>
      <c r="AG16" s="11">
        <f>-'OddsRatio_working_3-way'!U16/(3*'OddsRatio_working_3-way'!X16^(1/3))*COS(('OddsRatio_working_3-way'!Y16+2*PI())/3)</f>
        <v>-0.37416227717491507</v>
      </c>
      <c r="AH16" s="11">
        <f>-'OddsRatio_working_3-way'!U16/(3*'OddsRatio_working_3-way'!X16^(1/3))*COS(('OddsRatio_working_3-way'!Y16+4*PI())/3)</f>
        <v>-0.15003671343541705</v>
      </c>
      <c r="AI16" s="11">
        <f>'OddsRatio_working_3-way'!U16/(3*'OddsRatio_working_3-way'!X16^(1/3))*SIN(('OddsRatio_working_3-way'!Y16)/3)</f>
        <v>-0.12939895455727601</v>
      </c>
      <c r="AJ16" s="11">
        <f>'OddsRatio_working_3-way'!U16/(3*'OddsRatio_working_3-way'!X16^(1/3))*SIN(('OddsRatio_working_3-way'!Y16+2*PI())/3)</f>
        <v>-0.38927016522806968</v>
      </c>
      <c r="AK16" s="11">
        <f>'OddsRatio_working_3-way'!U16/(3*'OddsRatio_working_3-way'!X16^(1/3))*SIN(('OddsRatio_working_3-way'!Y16+4*PI())/3)</f>
        <v>0.51866911978534569</v>
      </c>
      <c r="AL16" s="11">
        <f>'OddsRatio_working_3-way'!Z16+'OddsRatio_working_3-way'!AF16</f>
        <v>1.0483979812206634</v>
      </c>
      <c r="AM16" s="11">
        <f>'OddsRatio_working_3-way'!AA16+'OddsRatio_working_3-way'!AG16</f>
        <v>-0.74832455434983014</v>
      </c>
      <c r="AN16" s="11">
        <f>'OddsRatio_working_3-way'!AB16+'OddsRatio_working_3-way'!AH16</f>
        <v>-0.3000734268708341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1.0483979812206634</v>
      </c>
      <c r="AS16" s="11">
        <f>IF(('OddsRatio_working_3-way'!X16=0),IF(Q16&gt;0,-Q16^(1/3),(-Q16)^(1/3)),'OddsRatio_working_3-way'!AM16-'OddsRatio_working_3-way'!R16/3)</f>
        <v>-0.74832455434983014</v>
      </c>
      <c r="AT16" s="11">
        <f>IF(('OddsRatio_working_3-way'!X16=0),IF(Q16&gt;0,-Q16^(1/3),(-Q16)^(1/3)),'OddsRatio_working_3-way'!AN16-'OddsRatio_working_3-way'!R16/3)</f>
        <v>-0.3000734268708341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2.98</v>
      </c>
      <c r="B17" s="4">
        <f>IF('True_Odds_Calculator_3-way'!B18="","",'True_Odds_Calculator_3-way'!B18)</f>
        <v>3.34</v>
      </c>
      <c r="C17" s="4">
        <f>IF('True_Odds_Calculator_3-way'!C18="","",'True_Odds_Calculator_3-way'!C18)</f>
        <v>2.44</v>
      </c>
      <c r="D17" s="9">
        <f t="shared" si="13"/>
        <v>0.32077611943511336</v>
      </c>
      <c r="E17" s="9">
        <f t="shared" si="14"/>
        <v>0.28551622193883663</v>
      </c>
      <c r="F17" s="9">
        <f t="shared" si="15"/>
        <v>0.39370765862605006</v>
      </c>
      <c r="G17" s="9">
        <f t="shared" si="16"/>
        <v>1.0694136599874002</v>
      </c>
      <c r="H17" s="9">
        <f t="shared" si="17"/>
        <v>3.1174390467750519</v>
      </c>
      <c r="I17" s="9">
        <f t="shared" si="18"/>
        <v>3.5024279643705158</v>
      </c>
      <c r="J17" s="9">
        <f t="shared" si="19"/>
        <v>2.5399556703818562</v>
      </c>
      <c r="K17" s="11">
        <f t="shared" si="20"/>
        <v>0.33557046979865773</v>
      </c>
      <c r="L17" s="11">
        <f t="shared" si="21"/>
        <v>0.29940119760479045</v>
      </c>
      <c r="M17" s="11">
        <f t="shared" si="22"/>
        <v>0.4098360655737705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-0.27472044578463262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0.23717555536962165</v>
      </c>
      <c r="Q17" s="11">
        <f>2*'OddsRatio_working_3-way'!K17*'OddsRatio_working_3-way'!L17*'OddsRatio_working_3-way'!M17</f>
        <v>8.2352623392229748E-2</v>
      </c>
      <c r="R17" s="11">
        <f t="shared" si="23"/>
        <v>0</v>
      </c>
      <c r="S17" s="11">
        <f t="shared" si="24"/>
        <v>-0.86333419666753042</v>
      </c>
      <c r="T17" s="11">
        <f t="shared" si="25"/>
        <v>-0.29976881828733698</v>
      </c>
      <c r="U17" s="11">
        <f>'OddsRatio_working_3-way'!S17-'OddsRatio_working_3-way'!R17^2/3</f>
        <v>-0.86333419666753042</v>
      </c>
      <c r="V17" s="11">
        <f>'OddsRatio_working_3-way'!S17*'OddsRatio_working_3-way'!R17/3-2*'OddsRatio_working_3-way'!R17^3/27-'OddsRatio_working_3-way'!T17</f>
        <v>0.29976881828733698</v>
      </c>
      <c r="W17" s="11">
        <f>'OddsRatio_working_3-way'!V17^2+4*'OddsRatio_working_3-way'!U17^3/27</f>
        <v>-5.4694161973804639E-3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0.15437839924578739</v>
      </c>
      <c r="Y17" s="11">
        <f>IF('OddsRatio_working_3-way'!W17&gt;=0,IF('OddsRatio_working_3-way'!V17+SQRT('OddsRatio_working_3-way'!W17)&gt;0,0,PI()),ACOS('OddsRatio_working_3-way'!V17/(2*'OddsRatio_working_3-way'!X17)))</f>
        <v>0.24187834548446707</v>
      </c>
      <c r="Z17" s="11">
        <f>'OddsRatio_working_3-way'!X17^(1/3)*COS('OddsRatio_working_3-way'!Y17/3)</f>
        <v>0.53470682999370012</v>
      </c>
      <c r="AA17" s="11">
        <f>'OddsRatio_working_3-way'!X17^(1/3)*COS(('OddsRatio_working_3-way'!Y17+2*PI())/3)</f>
        <v>-0.30477003744528552</v>
      </c>
      <c r="AB17" s="11">
        <f>'OddsRatio_working_3-way'!X17^(1/3)*COS(('OddsRatio_working_3-way'!Y17+4*PI())/3)</f>
        <v>-0.22993679254841448</v>
      </c>
      <c r="AC17" s="11">
        <f>'OddsRatio_working_3-way'!X17^(1/3)*SIN('OddsRatio_working_3-way'!Y17/3)</f>
        <v>4.3204994085541598E-2</v>
      </c>
      <c r="AD17" s="11">
        <f>'OddsRatio_working_3-way'!X17^(1/3)*SIN(('OddsRatio_working_3-way'!Y17+2*PI())/3)</f>
        <v>0.44146720130882056</v>
      </c>
      <c r="AE17" s="11">
        <f>'OddsRatio_working_3-way'!X17^(1/3)*SIN(('OddsRatio_working_3-way'!Y17+4*PI())/3)</f>
        <v>-0.48467219539436224</v>
      </c>
      <c r="AF17" s="11">
        <f>-'OddsRatio_working_3-way'!U17/(3*'OddsRatio_working_3-way'!X17^(1/3))*COS(('OddsRatio_working_3-way'!Y17)/3)</f>
        <v>0.53470682999370012</v>
      </c>
      <c r="AG17" s="11">
        <f>-'OddsRatio_working_3-way'!U17/(3*'OddsRatio_working_3-way'!X17^(1/3))*COS(('OddsRatio_working_3-way'!Y17+2*PI())/3)</f>
        <v>-0.30477003744528552</v>
      </c>
      <c r="AH17" s="11">
        <f>-'OddsRatio_working_3-way'!U17/(3*'OddsRatio_working_3-way'!X17^(1/3))*COS(('OddsRatio_working_3-way'!Y17+4*PI())/3)</f>
        <v>-0.22993679254841448</v>
      </c>
      <c r="AI17" s="11">
        <f>'OddsRatio_working_3-way'!U17/(3*'OddsRatio_working_3-way'!X17^(1/3))*SIN(('OddsRatio_working_3-way'!Y17)/3)</f>
        <v>-4.3204994085541598E-2</v>
      </c>
      <c r="AJ17" s="11">
        <f>'OddsRatio_working_3-way'!U17/(3*'OddsRatio_working_3-way'!X17^(1/3))*SIN(('OddsRatio_working_3-way'!Y17+2*PI())/3)</f>
        <v>-0.44146720130882056</v>
      </c>
      <c r="AK17" s="11">
        <f>'OddsRatio_working_3-way'!U17/(3*'OddsRatio_working_3-way'!X17^(1/3))*SIN(('OddsRatio_working_3-way'!Y17+4*PI())/3)</f>
        <v>0.48467219539436224</v>
      </c>
      <c r="AL17" s="11">
        <f>'OddsRatio_working_3-way'!Z17+'OddsRatio_working_3-way'!AF17</f>
        <v>1.0694136599874002</v>
      </c>
      <c r="AM17" s="11">
        <f>'OddsRatio_working_3-way'!AA17+'OddsRatio_working_3-way'!AG17</f>
        <v>-0.60954007489057105</v>
      </c>
      <c r="AN17" s="11">
        <f>'OddsRatio_working_3-way'!AB17+'OddsRatio_working_3-way'!AH17</f>
        <v>-0.45987358509682896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1.0694136599874002</v>
      </c>
      <c r="AS17" s="11">
        <f>IF(('OddsRatio_working_3-way'!X17=0),IF(Q17&gt;0,-Q17^(1/3),(-Q17)^(1/3)),'OddsRatio_working_3-way'!AM17-'OddsRatio_working_3-way'!R17/3)</f>
        <v>-0.60954007489057105</v>
      </c>
      <c r="AT17" s="11">
        <f>IF(('OddsRatio_working_3-way'!X17=0),IF(Q17&gt;0,-Q17^(1/3),(-Q17)^(1/3)),'OddsRatio_working_3-way'!AN17-'OddsRatio_working_3-way'!R17/3)</f>
        <v>-0.45987358509682896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5.12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1.66</v>
      </c>
      <c r="D18" s="9">
        <f t="shared" si="13"/>
        <v>0.18219556582614838</v>
      </c>
      <c r="E18" s="9">
        <f t="shared" si="14"/>
        <v>0.23608738872856558</v>
      </c>
      <c r="F18" s="9">
        <f t="shared" si="15"/>
        <v>0.58171704544528635</v>
      </c>
      <c r="G18" s="9">
        <f t="shared" si="16"/>
        <v>1.0894679076672094</v>
      </c>
      <c r="H18" s="9">
        <f t="shared" si="17"/>
        <v>5.4886077795889028</v>
      </c>
      <c r="I18" s="9">
        <f t="shared" si="18"/>
        <v>4.2357196857716115</v>
      </c>
      <c r="J18" s="9">
        <f t="shared" si="19"/>
        <v>1.7190488190603579</v>
      </c>
      <c r="K18" s="11">
        <f t="shared" si="20"/>
        <v>0.1953125</v>
      </c>
      <c r="L18" s="11">
        <f t="shared" si="21"/>
        <v>0.25188916876574308</v>
      </c>
      <c r="M18" s="11">
        <f t="shared" si="22"/>
        <v>0.60240963855421692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-0.23934758239507159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0.22968527131194807</v>
      </c>
      <c r="Q18" s="11">
        <f>2*'OddsRatio_working_3-way'!K18*'OddsRatio_working_3-way'!L18*'OddsRatio_working_3-way'!M18</f>
        <v>5.9273618403083372E-2</v>
      </c>
      <c r="R18" s="11">
        <f t="shared" si="23"/>
        <v>0</v>
      </c>
      <c r="S18" s="11">
        <f t="shared" si="24"/>
        <v>-0.95963063012195071</v>
      </c>
      <c r="T18" s="11">
        <f t="shared" si="25"/>
        <v>-0.24764661422501955</v>
      </c>
      <c r="U18" s="11">
        <f>'OddsRatio_working_3-way'!S18-'OddsRatio_working_3-way'!R18^2/3</f>
        <v>-0.95963063012195071</v>
      </c>
      <c r="V18" s="11">
        <f>'OddsRatio_working_3-way'!S18*'OddsRatio_working_3-way'!R18/3-2*'OddsRatio_working_3-way'!R18^3/27-'OddsRatio_working_3-way'!T18</f>
        <v>0.24764661422501955</v>
      </c>
      <c r="W18" s="11">
        <f>'OddsRatio_working_3-way'!V18^2+4*'OddsRatio_working_3-way'!U18^3/27</f>
        <v>-6.9591918765255056E-2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0.18091487245550786</v>
      </c>
      <c r="Y18" s="11">
        <f>IF('OddsRatio_working_3-way'!W18&gt;=0,IF('OddsRatio_working_3-way'!V18+SQRT('OddsRatio_working_3-way'!W18)&gt;0,0,PI()),ACOS('OddsRatio_working_3-way'!V18/(2*'OddsRatio_working_3-way'!X18)))</f>
        <v>0.81697668777580057</v>
      </c>
      <c r="Z18" s="11">
        <f>'OddsRatio_working_3-way'!X18^(1/3)*COS('OddsRatio_working_3-way'!Y18/3)</f>
        <v>0.54473395383360468</v>
      </c>
      <c r="AA18" s="11">
        <f>'OddsRatio_working_3-way'!X18^(1/3)*COS(('OddsRatio_working_3-way'!Y18+2*PI())/3)</f>
        <v>-0.40411046702577808</v>
      </c>
      <c r="AB18" s="11">
        <f>'OddsRatio_working_3-way'!X18^(1/3)*COS(('OddsRatio_working_3-way'!Y18+4*PI())/3)</f>
        <v>-0.14062348680782633</v>
      </c>
      <c r="AC18" s="11">
        <f>'OddsRatio_working_3-way'!X18^(1/3)*SIN('OddsRatio_working_3-way'!Y18/3)</f>
        <v>0.15212427895679601</v>
      </c>
      <c r="AD18" s="11">
        <f>'OddsRatio_working_3-way'!X18^(1/3)*SIN(('OddsRatio_working_3-way'!Y18+2*PI())/3)</f>
        <v>0.3956913028454434</v>
      </c>
      <c r="AE18" s="11">
        <f>'OddsRatio_working_3-way'!X18^(1/3)*SIN(('OddsRatio_working_3-way'!Y18+4*PI())/3)</f>
        <v>-0.54781558180223933</v>
      </c>
      <c r="AF18" s="11">
        <f>-'OddsRatio_working_3-way'!U18/(3*'OddsRatio_working_3-way'!X18^(1/3))*COS(('OddsRatio_working_3-way'!Y18)/3)</f>
        <v>0.54473395383360468</v>
      </c>
      <c r="AG18" s="11">
        <f>-'OddsRatio_working_3-way'!U18/(3*'OddsRatio_working_3-way'!X18^(1/3))*COS(('OddsRatio_working_3-way'!Y18+2*PI())/3)</f>
        <v>-0.40411046702577808</v>
      </c>
      <c r="AH18" s="11">
        <f>-'OddsRatio_working_3-way'!U18/(3*'OddsRatio_working_3-way'!X18^(1/3))*COS(('OddsRatio_working_3-way'!Y18+4*PI())/3)</f>
        <v>-0.14062348680782633</v>
      </c>
      <c r="AI18" s="11">
        <f>'OddsRatio_working_3-way'!U18/(3*'OddsRatio_working_3-way'!X18^(1/3))*SIN(('OddsRatio_working_3-way'!Y18)/3)</f>
        <v>-0.15212427895679601</v>
      </c>
      <c r="AJ18" s="11">
        <f>'OddsRatio_working_3-way'!U18/(3*'OddsRatio_working_3-way'!X18^(1/3))*SIN(('OddsRatio_working_3-way'!Y18+2*PI())/3)</f>
        <v>-0.3956913028454434</v>
      </c>
      <c r="AK18" s="11">
        <f>'OddsRatio_working_3-way'!U18/(3*'OddsRatio_working_3-way'!X18^(1/3))*SIN(('OddsRatio_working_3-way'!Y18+4*PI())/3)</f>
        <v>0.54781558180223933</v>
      </c>
      <c r="AL18" s="11">
        <f>'OddsRatio_working_3-way'!Z18+'OddsRatio_working_3-way'!AF18</f>
        <v>1.0894679076672094</v>
      </c>
      <c r="AM18" s="11">
        <f>'OddsRatio_working_3-way'!AA18+'OddsRatio_working_3-way'!AG18</f>
        <v>-0.80822093405155615</v>
      </c>
      <c r="AN18" s="11">
        <f>'OddsRatio_working_3-way'!AB18+'OddsRatio_working_3-way'!AH18</f>
        <v>-0.28124697361565265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1.0894679076672094</v>
      </c>
      <c r="AS18" s="11">
        <f>IF(('OddsRatio_working_3-way'!X18=0),IF(Q18&gt;0,-Q18^(1/3),(-Q18)^(1/3)),'OddsRatio_working_3-way'!AM18-'OddsRatio_working_3-way'!R18/3)</f>
        <v>-0.80822093405155615</v>
      </c>
      <c r="AT18" s="11">
        <f>IF(('OddsRatio_working_3-way'!X18=0),IF(Q18&gt;0,-Q18^(1/3),(-Q18)^(1/3)),'OddsRatio_working_3-way'!AN18-'OddsRatio_working_3-way'!R18/3)</f>
        <v>-0.28124697361565265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7.27</v>
      </c>
      <c r="B19" s="4">
        <f>IF('True_Odds_Calculator_3-way'!B20="","",'True_Odds_Calculator_3-way'!B20)</f>
        <v>4.5599999999999996</v>
      </c>
      <c r="C19" s="4">
        <f>IF('True_Odds_Calculator_3-way'!C20="","",'True_Odds_Calculator_3-way'!C20)</f>
        <v>1.44</v>
      </c>
      <c r="D19" s="9">
        <f t="shared" si="13"/>
        <v>0.12575579608341395</v>
      </c>
      <c r="E19" s="9">
        <f t="shared" si="14"/>
        <v>0.2021352552792974</v>
      </c>
      <c r="F19" s="9">
        <f t="shared" si="15"/>
        <v>0.67210894863728898</v>
      </c>
      <c r="G19" s="9">
        <f t="shared" si="16"/>
        <v>1.1087591326170716</v>
      </c>
      <c r="H19" s="9">
        <f t="shared" si="17"/>
        <v>7.9519197615090365</v>
      </c>
      <c r="I19" s="9">
        <f t="shared" si="18"/>
        <v>4.9471825121167745</v>
      </c>
      <c r="J19" s="9">
        <f t="shared" si="19"/>
        <v>1.4878540183515114</v>
      </c>
      <c r="K19" s="11">
        <f t="shared" si="20"/>
        <v>0.13755158184319122</v>
      </c>
      <c r="L19" s="11">
        <f t="shared" si="21"/>
        <v>0.2192982456140351</v>
      </c>
      <c r="M19" s="11">
        <f t="shared" si="22"/>
        <v>0.69444444444444442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-0.20573513678740651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0.21513382455067825</v>
      </c>
      <c r="Q19" s="11">
        <f>2*'OddsRatio_working_3-way'!K19*'OddsRatio_working_3-way'!L19*'OddsRatio_working_3-way'!M19</f>
        <v>4.1895584138398889E-2</v>
      </c>
      <c r="R19" s="11">
        <f t="shared" si="23"/>
        <v>0</v>
      </c>
      <c r="S19" s="11">
        <f t="shared" si="24"/>
        <v>-1.0456834350711017</v>
      </c>
      <c r="T19" s="11">
        <f t="shared" si="25"/>
        <v>-0.20363844889408025</v>
      </c>
      <c r="U19" s="11">
        <f>'OddsRatio_working_3-way'!S19-'OddsRatio_working_3-way'!R19^2/3</f>
        <v>-1.0456834350711017</v>
      </c>
      <c r="V19" s="11">
        <f>'OddsRatio_working_3-way'!S19*'OddsRatio_working_3-way'!R19/3-2*'OddsRatio_working_3-way'!R19^3/27-'OddsRatio_working_3-way'!T19</f>
        <v>0.20363844889408025</v>
      </c>
      <c r="W19" s="11">
        <f>'OddsRatio_working_3-way'!V19^2+4*'OddsRatio_working_3-way'!U19^3/27</f>
        <v>-0.12792494867668597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0.20578724847805374</v>
      </c>
      <c r="Y19" s="11">
        <f>IF('OddsRatio_working_3-way'!W19&gt;=0,IF('OddsRatio_working_3-way'!V19+SQRT('OddsRatio_working_3-way'!W19)&gt;0,0,PI()),ACOS('OddsRatio_working_3-way'!V19/(2*'OddsRatio_working_3-way'!X19)))</f>
        <v>1.0532157370763993</v>
      </c>
      <c r="Z19" s="11">
        <f>'OddsRatio_working_3-way'!X19^(1/3)*COS('OddsRatio_working_3-way'!Y19/3)</f>
        <v>0.55437956630853591</v>
      </c>
      <c r="AA19" s="11">
        <f>'OddsRatio_working_3-way'!X19^(1/3)*COS(('OddsRatio_working_3-way'!Y19+2*PI())/3)</f>
        <v>-0.4530258747635994</v>
      </c>
      <c r="AB19" s="11">
        <f>'OddsRatio_working_3-way'!X19^(1/3)*COS(('OddsRatio_working_3-way'!Y19+4*PI())/3)</f>
        <v>-0.10135369154493658</v>
      </c>
      <c r="AC19" s="11">
        <f>'OddsRatio_working_3-way'!X19^(1/3)*SIN('OddsRatio_working_3-way'!Y19/3)</f>
        <v>0.20303802964779832</v>
      </c>
      <c r="AD19" s="11">
        <f>'OddsRatio_working_3-way'!X19^(1/3)*SIN(('OddsRatio_working_3-way'!Y19+2*PI())/3)</f>
        <v>0.37858777293829254</v>
      </c>
      <c r="AE19" s="11">
        <f>'OddsRatio_working_3-way'!X19^(1/3)*SIN(('OddsRatio_working_3-way'!Y19+4*PI())/3)</f>
        <v>-0.58162580258609098</v>
      </c>
      <c r="AF19" s="11">
        <f>-'OddsRatio_working_3-way'!U19/(3*'OddsRatio_working_3-way'!X19^(1/3))*COS(('OddsRatio_working_3-way'!Y19)/3)</f>
        <v>0.5543795663085358</v>
      </c>
      <c r="AG19" s="11">
        <f>-'OddsRatio_working_3-way'!U19/(3*'OddsRatio_working_3-way'!X19^(1/3))*COS(('OddsRatio_working_3-way'!Y19+2*PI())/3)</f>
        <v>-0.45302587476359935</v>
      </c>
      <c r="AH19" s="11">
        <f>-'OddsRatio_working_3-way'!U19/(3*'OddsRatio_working_3-way'!X19^(1/3))*COS(('OddsRatio_working_3-way'!Y19+4*PI())/3)</f>
        <v>-0.10135369154493656</v>
      </c>
      <c r="AI19" s="11">
        <f>'OddsRatio_working_3-way'!U19/(3*'OddsRatio_working_3-way'!X19^(1/3))*SIN(('OddsRatio_working_3-way'!Y19)/3)</f>
        <v>-0.2030380296477983</v>
      </c>
      <c r="AJ19" s="11">
        <f>'OddsRatio_working_3-way'!U19/(3*'OddsRatio_working_3-way'!X19^(1/3))*SIN(('OddsRatio_working_3-way'!Y19+2*PI())/3)</f>
        <v>-0.37858777293829243</v>
      </c>
      <c r="AK19" s="11">
        <f>'OddsRatio_working_3-way'!U19/(3*'OddsRatio_working_3-way'!X19^(1/3))*SIN(('OddsRatio_working_3-way'!Y19+4*PI())/3)</f>
        <v>0.58162580258609087</v>
      </c>
      <c r="AL19" s="11">
        <f>'OddsRatio_working_3-way'!Z19+'OddsRatio_working_3-way'!AF19</f>
        <v>1.1087591326170716</v>
      </c>
      <c r="AM19" s="11">
        <f>'OddsRatio_working_3-way'!AA19+'OddsRatio_working_3-way'!AG19</f>
        <v>-0.90605174952719869</v>
      </c>
      <c r="AN19" s="11">
        <f>'OddsRatio_working_3-way'!AB19+'OddsRatio_working_3-way'!AH19</f>
        <v>-0.20270738308987313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1.1087591326170716</v>
      </c>
      <c r="AS19" s="11">
        <f>IF(('OddsRatio_working_3-way'!X19=0),IF(Q19&gt;0,-Q19^(1/3),(-Q19)^(1/3)),'OddsRatio_working_3-way'!AM19-'OddsRatio_working_3-way'!R19/3)</f>
        <v>-0.90605174952719869</v>
      </c>
      <c r="AT19" s="11">
        <f>IF(('OddsRatio_working_3-way'!X19=0),IF(Q19&gt;0,-Q19^(1/3),(-Q19)^(1/3)),'OddsRatio_working_3-way'!AN19-'OddsRatio_working_3-way'!R19/3)</f>
        <v>-0.20270738308987313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1.42</v>
      </c>
      <c r="B20" s="4">
        <f>IF('True_Odds_Calculator_3-way'!B21="","",'True_Odds_Calculator_3-way'!B21)</f>
        <v>5.79</v>
      </c>
      <c r="C20" s="4">
        <f>IF('True_Odds_Calculator_3-way'!C21="","",'True_Odds_Calculator_3-way'!C21)</f>
        <v>6.79</v>
      </c>
      <c r="D20" s="9">
        <f t="shared" si="13"/>
        <v>0.69348227477489088</v>
      </c>
      <c r="E20" s="9">
        <f t="shared" si="14"/>
        <v>0.16553876617349275</v>
      </c>
      <c r="F20" s="9">
        <f t="shared" si="15"/>
        <v>0.14097895905161631</v>
      </c>
      <c r="G20" s="9">
        <f t="shared" si="16"/>
        <v>1.0523760076142268</v>
      </c>
      <c r="H20" s="9">
        <f t="shared" si="17"/>
        <v>1.4419979231979749</v>
      </c>
      <c r="I20" s="9">
        <f t="shared" si="18"/>
        <v>6.0408810764721474</v>
      </c>
      <c r="J20" s="9">
        <f t="shared" si="19"/>
        <v>7.093257084086372</v>
      </c>
      <c r="K20" s="11">
        <f t="shared" si="20"/>
        <v>0.70422535211267612</v>
      </c>
      <c r="L20" s="11">
        <f t="shared" si="21"/>
        <v>0.17271157167530224</v>
      </c>
      <c r="M20" s="11">
        <f t="shared" si="22"/>
        <v>0.14727540500736377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-0.20865398577029171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0.19704072770938258</v>
      </c>
      <c r="Q20" s="11">
        <f>2*'OddsRatio_working_3-way'!K20*'OddsRatio_working_3-way'!L20*'OddsRatio_working_3-way'!M20</f>
        <v>3.5825586856251375E-2</v>
      </c>
      <c r="R20" s="11">
        <f t="shared" si="23"/>
        <v>0</v>
      </c>
      <c r="S20" s="11">
        <f t="shared" si="24"/>
        <v>-0.94434202625923369</v>
      </c>
      <c r="T20" s="11">
        <f t="shared" si="25"/>
        <v>-0.17169855022895156</v>
      </c>
      <c r="U20" s="11">
        <f>'OddsRatio_working_3-way'!S20-'OddsRatio_working_3-way'!R20^2/3</f>
        <v>-0.94434202625923369</v>
      </c>
      <c r="V20" s="11">
        <f>'OddsRatio_working_3-way'!S20*'OddsRatio_working_3-way'!R20/3-2*'OddsRatio_working_3-way'!R20^3/27-'OddsRatio_working_3-way'!T20</f>
        <v>0.17169855022895156</v>
      </c>
      <c r="W20" s="11">
        <f>'OddsRatio_working_3-way'!V20^2+4*'OddsRatio_working_3-way'!U20^3/27</f>
        <v>-9.5282139859731413E-2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0.17660870024609152</v>
      </c>
      <c r="Y20" s="11">
        <f>IF('OddsRatio_working_3-way'!W20&gt;=0,IF('OddsRatio_working_3-way'!V20+SQRT('OddsRatio_working_3-way'!W20)&gt;0,0,PI()),ACOS('OddsRatio_working_3-way'!V20/(2*'OddsRatio_working_3-way'!X20)))</f>
        <v>1.0631762655119121</v>
      </c>
      <c r="Z20" s="11">
        <f>'OddsRatio_working_3-way'!X20^(1/3)*COS('OddsRatio_working_3-way'!Y20/3)</f>
        <v>0.52618800380711339</v>
      </c>
      <c r="AA20" s="11">
        <f>'OddsRatio_working_3-way'!X20^(1/3)*COS(('OddsRatio_working_3-way'!Y20+2*PI())/3)</f>
        <v>-0.43170641263278625</v>
      </c>
      <c r="AB20" s="11">
        <f>'OddsRatio_working_3-way'!X20^(1/3)*COS(('OddsRatio_working_3-way'!Y20+4*PI())/3)</f>
        <v>-9.4481591174327251E-2</v>
      </c>
      <c r="AC20" s="11">
        <f>'OddsRatio_working_3-way'!X20^(1/3)*SIN('OddsRatio_working_3-way'!Y20/3)</f>
        <v>0.19469684144646476</v>
      </c>
      <c r="AD20" s="11">
        <f>'OddsRatio_working_3-way'!X20^(1/3)*SIN(('OddsRatio_working_3-way'!Y20+2*PI())/3)</f>
        <v>0.35834375774035071</v>
      </c>
      <c r="AE20" s="11">
        <f>'OddsRatio_working_3-way'!X20^(1/3)*SIN(('OddsRatio_working_3-way'!Y20+4*PI())/3)</f>
        <v>-0.55304059918681547</v>
      </c>
      <c r="AF20" s="11">
        <f>-'OddsRatio_working_3-way'!U20/(3*'OddsRatio_working_3-way'!X20^(1/3))*COS(('OddsRatio_working_3-way'!Y20)/3)</f>
        <v>0.52618800380711328</v>
      </c>
      <c r="AG20" s="11">
        <f>-'OddsRatio_working_3-way'!U20/(3*'OddsRatio_working_3-way'!X20^(1/3))*COS(('OddsRatio_working_3-way'!Y20+2*PI())/3)</f>
        <v>-0.43170641263278614</v>
      </c>
      <c r="AH20" s="11">
        <f>-'OddsRatio_working_3-way'!U20/(3*'OddsRatio_working_3-way'!X20^(1/3))*COS(('OddsRatio_working_3-way'!Y20+4*PI())/3)</f>
        <v>-9.4481591174327237E-2</v>
      </c>
      <c r="AI20" s="11">
        <f>'OddsRatio_working_3-way'!U20/(3*'OddsRatio_working_3-way'!X20^(1/3))*SIN(('OddsRatio_working_3-way'!Y20)/3)</f>
        <v>-0.19469684144646474</v>
      </c>
      <c r="AJ20" s="11">
        <f>'OddsRatio_working_3-way'!U20/(3*'OddsRatio_working_3-way'!X20^(1/3))*SIN(('OddsRatio_working_3-way'!Y20+2*PI())/3)</f>
        <v>-0.3583437577403506</v>
      </c>
      <c r="AK20" s="11">
        <f>'OddsRatio_working_3-way'!U20/(3*'OddsRatio_working_3-way'!X20^(1/3))*SIN(('OddsRatio_working_3-way'!Y20+4*PI())/3)</f>
        <v>0.55304059918681536</v>
      </c>
      <c r="AL20" s="11">
        <f>'OddsRatio_working_3-way'!Z20+'OddsRatio_working_3-way'!AF20</f>
        <v>1.0523760076142268</v>
      </c>
      <c r="AM20" s="11">
        <f>'OddsRatio_working_3-way'!AA20+'OddsRatio_working_3-way'!AG20</f>
        <v>-0.86341282526557239</v>
      </c>
      <c r="AN20" s="11">
        <f>'OddsRatio_working_3-way'!AB20+'OddsRatio_working_3-way'!AH20</f>
        <v>-0.1889631823486545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1.0523760076142268</v>
      </c>
      <c r="AS20" s="11">
        <f>IF(('OddsRatio_working_3-way'!X20=0),IF(Q20&gt;0,-Q20^(1/3),(-Q20)^(1/3)),'OddsRatio_working_3-way'!AM20-'OddsRatio_working_3-way'!R20/3)</f>
        <v>-0.86341282526557239</v>
      </c>
      <c r="AT20" s="11">
        <f>IF(('OddsRatio_working_3-way'!X20=0),IF(Q20&gt;0,-Q20^(1/3),(-Q20)^(1/3)),'OddsRatio_working_3-way'!AN20-'OddsRatio_working_3-way'!R20/3)</f>
        <v>-0.1889631823486545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3.83</v>
      </c>
      <c r="C21" s="4">
        <f>IF('True_Odds_Calculator_3-way'!C22="","",'True_Odds_Calculator_3-way'!C22)</f>
        <v>4.8899999999999997</v>
      </c>
      <c r="D21" s="9">
        <f t="shared" si="13"/>
        <v>0.54865137654404561</v>
      </c>
      <c r="E21" s="9">
        <f t="shared" si="14"/>
        <v>0.25335921993486626</v>
      </c>
      <c r="F21" s="9">
        <f t="shared" si="15"/>
        <v>0.19798940352108799</v>
      </c>
      <c r="G21" s="9">
        <f t="shared" si="16"/>
        <v>1.0413304256375404</v>
      </c>
      <c r="H21" s="9">
        <f t="shared" si="17"/>
        <v>1.8226510362536568</v>
      </c>
      <c r="I21" s="9">
        <f t="shared" si="18"/>
        <v>3.9469651045542395</v>
      </c>
      <c r="J21" s="9">
        <f t="shared" si="19"/>
        <v>5.0507753557300319</v>
      </c>
      <c r="K21" s="11">
        <f t="shared" si="20"/>
        <v>0.55865921787709494</v>
      </c>
      <c r="L21" s="11">
        <f t="shared" si="21"/>
        <v>0.2610966057441253</v>
      </c>
      <c r="M21" s="11">
        <f t="shared" si="22"/>
        <v>0.20449897750511248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-0.25941940808259101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0.22401612104721541</v>
      </c>
      <c r="Q21" s="11">
        <f>2*'OddsRatio_working_3-way'!K21*'OddsRatio_working_3-way'!L21*'OddsRatio_working_3-way'!M21</f>
        <v>5.9658088161708492E-2</v>
      </c>
      <c r="R21" s="11">
        <f t="shared" si="23"/>
        <v>0</v>
      </c>
      <c r="S21" s="11">
        <f t="shared" si="24"/>
        <v>-0.86352876487905528</v>
      </c>
      <c r="T21" s="11">
        <f t="shared" si="25"/>
        <v>-0.22996771368283758</v>
      </c>
      <c r="U21" s="11">
        <f>'OddsRatio_working_3-way'!S21-'OddsRatio_working_3-way'!R21^2/3</f>
        <v>-0.86352876487905528</v>
      </c>
      <c r="V21" s="11">
        <f>'OddsRatio_working_3-way'!S21*'OddsRatio_working_3-way'!R21/3-2*'OddsRatio_working_3-way'!R21^3/27-'OddsRatio_working_3-way'!T21</f>
        <v>0.22996771368283758</v>
      </c>
      <c r="W21" s="11">
        <f>'OddsRatio_working_3-way'!V21^2+4*'OddsRatio_working_3-way'!U21^3/27</f>
        <v>-4.2510079416514177E-2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0.15443059019590785</v>
      </c>
      <c r="Y21" s="11">
        <f>IF('OddsRatio_working_3-way'!W21&gt;=0,IF('OddsRatio_working_3-way'!V21+SQRT('OddsRatio_working_3-way'!W21)&gt;0,0,PI()),ACOS('OddsRatio_working_3-way'!V21/(2*'OddsRatio_working_3-way'!X21)))</f>
        <v>0.73091098808693145</v>
      </c>
      <c r="Z21" s="11">
        <f>'OddsRatio_working_3-way'!X21^(1/3)*COS('OddsRatio_working_3-way'!Y21/3)</f>
        <v>0.52066521281877021</v>
      </c>
      <c r="AA21" s="11">
        <f>'OddsRatio_working_3-way'!X21^(1/3)*COS(('OddsRatio_working_3-way'!Y21+2*PI())/3)</f>
        <v>-0.37241736603375308</v>
      </c>
      <c r="AB21" s="11">
        <f>'OddsRatio_working_3-way'!X21^(1/3)*COS(('OddsRatio_working_3-way'!Y21+4*PI())/3)</f>
        <v>-0.14824784678501726</v>
      </c>
      <c r="AC21" s="11">
        <f>'OddsRatio_working_3-way'!X21^(1/3)*SIN('OddsRatio_working_3-way'!Y21/3)</f>
        <v>0.12942433228236688</v>
      </c>
      <c r="AD21" s="11">
        <f>'OddsRatio_working_3-way'!X21^(1/3)*SIN(('OddsRatio_working_3-way'!Y21+2*PI())/3)</f>
        <v>0.38619713502670283</v>
      </c>
      <c r="AE21" s="11">
        <f>'OddsRatio_working_3-way'!X21^(1/3)*SIN(('OddsRatio_working_3-way'!Y21+4*PI())/3)</f>
        <v>-0.51562146730906944</v>
      </c>
      <c r="AF21" s="11">
        <f>-'OddsRatio_working_3-way'!U21/(3*'OddsRatio_working_3-way'!X21^(1/3))*COS(('OddsRatio_working_3-way'!Y21)/3)</f>
        <v>0.52066521281877021</v>
      </c>
      <c r="AG21" s="11">
        <f>-'OddsRatio_working_3-way'!U21/(3*'OddsRatio_working_3-way'!X21^(1/3))*COS(('OddsRatio_working_3-way'!Y21+2*PI())/3)</f>
        <v>-0.37241736603375308</v>
      </c>
      <c r="AH21" s="11">
        <f>-'OddsRatio_working_3-way'!U21/(3*'OddsRatio_working_3-way'!X21^(1/3))*COS(('OddsRatio_working_3-way'!Y21+4*PI())/3)</f>
        <v>-0.14824784678501726</v>
      </c>
      <c r="AI21" s="11">
        <f>'OddsRatio_working_3-way'!U21/(3*'OddsRatio_working_3-way'!X21^(1/3))*SIN(('OddsRatio_working_3-way'!Y21)/3)</f>
        <v>-0.12942433228236688</v>
      </c>
      <c r="AJ21" s="11">
        <f>'OddsRatio_working_3-way'!U21/(3*'OddsRatio_working_3-way'!X21^(1/3))*SIN(('OddsRatio_working_3-way'!Y21+2*PI())/3)</f>
        <v>-0.38619713502670283</v>
      </c>
      <c r="AK21" s="11">
        <f>'OddsRatio_working_3-way'!U21/(3*'OddsRatio_working_3-way'!X21^(1/3))*SIN(('OddsRatio_working_3-way'!Y21+4*PI())/3)</f>
        <v>0.51562146730906944</v>
      </c>
      <c r="AL21" s="11">
        <f>'OddsRatio_working_3-way'!Z21+'OddsRatio_working_3-way'!AF21</f>
        <v>1.0413304256375404</v>
      </c>
      <c r="AM21" s="11">
        <f>'OddsRatio_working_3-way'!AA21+'OddsRatio_working_3-way'!AG21</f>
        <v>-0.74483473206750617</v>
      </c>
      <c r="AN21" s="11">
        <f>'OddsRatio_working_3-way'!AB21+'OddsRatio_working_3-way'!AH21</f>
        <v>-0.29649569357003452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1.0413304256375404</v>
      </c>
      <c r="AS21" s="11">
        <f>IF(('OddsRatio_working_3-way'!X21=0),IF(Q21&gt;0,-Q21^(1/3),(-Q21)^(1/3)),'OddsRatio_working_3-way'!AM21-'OddsRatio_working_3-way'!R21/3)</f>
        <v>-0.74483473206750617</v>
      </c>
      <c r="AT21" s="11">
        <f>IF(('OddsRatio_working_3-way'!X21=0),IF(Q21&gt;0,-Q21^(1/3),(-Q21)^(1/3)),'OddsRatio_working_3-way'!AN21-'OddsRatio_working_3-way'!R21/3)</f>
        <v>-0.29649569357003452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2.2400000000000002</v>
      </c>
      <c r="D22" s="9">
        <f t="shared" si="13"/>
        <v>0.29320656431182507</v>
      </c>
      <c r="E22" s="9">
        <f t="shared" si="14"/>
        <v>0.26874943906983706</v>
      </c>
      <c r="F22" s="9">
        <f t="shared" si="15"/>
        <v>0.43804399661833809</v>
      </c>
      <c r="G22" s="9">
        <f t="shared" si="16"/>
        <v>1.0345771858680455</v>
      </c>
      <c r="H22" s="9">
        <f t="shared" si="17"/>
        <v>3.4105648430725459</v>
      </c>
      <c r="I22" s="9">
        <f t="shared" si="18"/>
        <v>3.7209379988329601</v>
      </c>
      <c r="J22" s="9">
        <f t="shared" si="19"/>
        <v>2.2828757104763766</v>
      </c>
      <c r="K22" s="11">
        <f t="shared" si="20"/>
        <v>0.3003003003003003</v>
      </c>
      <c r="L22" s="11">
        <f t="shared" si="21"/>
        <v>0.27548209366391185</v>
      </c>
      <c r="M22" s="11">
        <f t="shared" si="22"/>
        <v>0.4464285714285714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-0.28063024653933755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0.22897750170477446</v>
      </c>
      <c r="Q22" s="11">
        <f>2*'OddsRatio_working_3-way'!K22*'OddsRatio_working_3-way'!L22*'OddsRatio_working_3-way'!M22</f>
        <v>7.3863710227346585E-2</v>
      </c>
      <c r="R22" s="11">
        <f t="shared" si="23"/>
        <v>0</v>
      </c>
      <c r="S22" s="11">
        <f t="shared" si="24"/>
        <v>-0.81594020790156474</v>
      </c>
      <c r="T22" s="11">
        <f t="shared" si="25"/>
        <v>-0.26320651867792405</v>
      </c>
      <c r="U22" s="11">
        <f>'OddsRatio_working_3-way'!S22-'OddsRatio_working_3-way'!R22^2/3</f>
        <v>-0.81594020790156474</v>
      </c>
      <c r="V22" s="11">
        <f>'OddsRatio_working_3-way'!S22*'OddsRatio_working_3-way'!R22/3-2*'OddsRatio_working_3-way'!R22^3/27-'OddsRatio_working_3-way'!T22</f>
        <v>0.26320651867792405</v>
      </c>
      <c r="W22" s="11">
        <f>'OddsRatio_working_3-way'!V22^2+4*'OddsRatio_working_3-way'!U22^3/27</f>
        <v>-1.1199227187541225E-2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0.14184225275115805</v>
      </c>
      <c r="Y22" s="11">
        <f>IF('OddsRatio_working_3-way'!W22&gt;=0,IF('OddsRatio_working_3-way'!V22+SQRT('OddsRatio_working_3-way'!W22)&gt;0,0,PI()),ACOS('OddsRatio_working_3-way'!V22/(2*'OddsRatio_working_3-way'!X22)))</f>
        <v>0.38228617136869669</v>
      </c>
      <c r="Z22" s="11">
        <f>'OddsRatio_working_3-way'!X22^(1/3)*COS('OddsRatio_working_3-way'!Y22/3)</f>
        <v>0.51728859293402285</v>
      </c>
      <c r="AA22" s="11">
        <f>'OddsRatio_working_3-way'!X22^(1/3)*COS(('OddsRatio_working_3-way'!Y22+2*PI())/3)</f>
        <v>-0.31604147140311167</v>
      </c>
      <c r="AB22" s="11">
        <f>'OddsRatio_working_3-way'!X22^(1/3)*COS(('OddsRatio_working_3-way'!Y22+4*PI())/3)</f>
        <v>-0.20124712153091118</v>
      </c>
      <c r="AC22" s="11">
        <f>'OddsRatio_working_3-way'!X22^(1/3)*SIN('OddsRatio_working_3-way'!Y22/3)</f>
        <v>6.6276548800163024E-2</v>
      </c>
      <c r="AD22" s="11">
        <f>'OddsRatio_working_3-way'!X22^(1/3)*SIN(('OddsRatio_working_3-way'!Y22+2*PI())/3)</f>
        <v>0.41484678816868981</v>
      </c>
      <c r="AE22" s="11">
        <f>'OddsRatio_working_3-way'!X22^(1/3)*SIN(('OddsRatio_working_3-way'!Y22+4*PI())/3)</f>
        <v>-0.48112333696885279</v>
      </c>
      <c r="AF22" s="11">
        <f>-'OddsRatio_working_3-way'!U22/(3*'OddsRatio_working_3-way'!X22^(1/3))*COS(('OddsRatio_working_3-way'!Y22)/3)</f>
        <v>0.51728859293402274</v>
      </c>
      <c r="AG22" s="11">
        <f>-'OddsRatio_working_3-way'!U22/(3*'OddsRatio_working_3-way'!X22^(1/3))*COS(('OddsRatio_working_3-way'!Y22+2*PI())/3)</f>
        <v>-0.31604147140311162</v>
      </c>
      <c r="AH22" s="11">
        <f>-'OddsRatio_working_3-way'!U22/(3*'OddsRatio_working_3-way'!X22^(1/3))*COS(('OddsRatio_working_3-way'!Y22+4*PI())/3)</f>
        <v>-0.20124712153091112</v>
      </c>
      <c r="AI22" s="11">
        <f>'OddsRatio_working_3-way'!U22/(3*'OddsRatio_working_3-way'!X22^(1/3))*SIN(('OddsRatio_working_3-way'!Y22)/3)</f>
        <v>-6.627654880016301E-2</v>
      </c>
      <c r="AJ22" s="11">
        <f>'OddsRatio_working_3-way'!U22/(3*'OddsRatio_working_3-way'!X22^(1/3))*SIN(('OddsRatio_working_3-way'!Y22+2*PI())/3)</f>
        <v>-0.4148467881686897</v>
      </c>
      <c r="AK22" s="11">
        <f>'OddsRatio_working_3-way'!U22/(3*'OddsRatio_working_3-way'!X22^(1/3))*SIN(('OddsRatio_working_3-way'!Y22+4*PI())/3)</f>
        <v>0.48112333696885268</v>
      </c>
      <c r="AL22" s="11">
        <f>'OddsRatio_working_3-way'!Z22+'OddsRatio_working_3-way'!AF22</f>
        <v>1.0345771858680455</v>
      </c>
      <c r="AM22" s="11">
        <f>'OddsRatio_working_3-way'!AA22+'OddsRatio_working_3-way'!AG22</f>
        <v>-0.63208294280622335</v>
      </c>
      <c r="AN22" s="11">
        <f>'OddsRatio_working_3-way'!AB22+'OddsRatio_working_3-way'!AH22</f>
        <v>-0.4024942430618223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1.0345771858680455</v>
      </c>
      <c r="AS22" s="11">
        <f>IF(('OddsRatio_working_3-way'!X22=0),IF(Q22&gt;0,-Q22^(1/3),(-Q22)^(1/3)),'OddsRatio_working_3-way'!AM22-'OddsRatio_working_3-way'!R22/3)</f>
        <v>-0.63208294280622335</v>
      </c>
      <c r="AT22" s="11">
        <f>IF(('OddsRatio_working_3-way'!X22=0),IF(Q22&gt;0,-Q22^(1/3),(-Q22)^(1/3)),'OddsRatio_working_3-way'!AN22-'OddsRatio_working_3-way'!R22/3)</f>
        <v>-0.4024942430618223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1.64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5.49</v>
      </c>
      <c r="D23" s="9">
        <f t="shared" si="13"/>
        <v>0.59935686467630667</v>
      </c>
      <c r="E23" s="9">
        <f t="shared" si="14"/>
        <v>0.22488478521370003</v>
      </c>
      <c r="F23" s="9">
        <f t="shared" si="15"/>
        <v>0.17575835010999341</v>
      </c>
      <c r="G23" s="9">
        <f t="shared" si="16"/>
        <v>1.0444610478956571</v>
      </c>
      <c r="H23" s="9">
        <f t="shared" si="17"/>
        <v>1.6684550706532206</v>
      </c>
      <c r="I23" s="9">
        <f t="shared" si="18"/>
        <v>4.4467214580556682</v>
      </c>
      <c r="J23" s="9">
        <f t="shared" si="19"/>
        <v>5.6896301050514992</v>
      </c>
      <c r="K23" s="11">
        <f t="shared" si="20"/>
        <v>0.6097560975609756</v>
      </c>
      <c r="L23" s="11">
        <f t="shared" si="21"/>
        <v>0.23255813953488372</v>
      </c>
      <c r="M23" s="11">
        <f t="shared" si="22"/>
        <v>0.18214936247723132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-0.24493768384119219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0.21774236042017295</v>
      </c>
      <c r="Q23" s="11">
        <f>2*'OddsRatio_working_3-way'!K23*'OddsRatio_working_3-way'!L23*'OddsRatio_working_3-way'!M23</f>
        <v>5.1658922994109839E-2</v>
      </c>
      <c r="R23" s="11">
        <f t="shared" si="23"/>
        <v>0</v>
      </c>
      <c r="S23" s="11">
        <f t="shared" si="24"/>
        <v>-0.88897043936019415</v>
      </c>
      <c r="T23" s="11">
        <f t="shared" si="25"/>
        <v>-0.21090639130728214</v>
      </c>
      <c r="U23" s="11">
        <f>'OddsRatio_working_3-way'!S23-'OddsRatio_working_3-way'!R23^2/3</f>
        <v>-0.88897043936019415</v>
      </c>
      <c r="V23" s="11">
        <f>'OddsRatio_working_3-way'!S23*'OddsRatio_working_3-way'!R23/3-2*'OddsRatio_working_3-way'!R23^3/27-'OddsRatio_working_3-way'!T23</f>
        <v>0.21090639130728214</v>
      </c>
      <c r="W23" s="11">
        <f>'OddsRatio_working_3-way'!V23^2+4*'OddsRatio_working_3-way'!U23^3/27</f>
        <v>-5.9596313979405756E-2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0.16130547098104436</v>
      </c>
      <c r="Y23" s="11">
        <f>IF('OddsRatio_working_3-way'!W23&gt;=0,IF('OddsRatio_working_3-way'!V23+SQRT('OddsRatio_working_3-way'!W23)&gt;0,0,PI()),ACOS('OddsRatio_working_3-way'!V23/(2*'OddsRatio_working_3-way'!X23)))</f>
        <v>0.85826887124394458</v>
      </c>
      <c r="Z23" s="11">
        <f>'OddsRatio_working_3-way'!X23^(1/3)*COS('OddsRatio_working_3-way'!Y23/3)</f>
        <v>0.52223052394782854</v>
      </c>
      <c r="AA23" s="11">
        <f>'OddsRatio_working_3-way'!X23^(1/3)*COS(('OddsRatio_working_3-way'!Y23+2*PI())/3)</f>
        <v>-0.39415311272673909</v>
      </c>
      <c r="AB23" s="11">
        <f>'OddsRatio_working_3-way'!X23^(1/3)*COS(('OddsRatio_working_3-way'!Y23+4*PI())/3)</f>
        <v>-0.12807741122108965</v>
      </c>
      <c r="AC23" s="11">
        <f>'OddsRatio_working_3-way'!X23^(1/3)*SIN('OddsRatio_working_3-way'!Y23/3)</f>
        <v>0.15361887788910528</v>
      </c>
      <c r="AD23" s="11">
        <f>'OddsRatio_working_3-way'!X23^(1/3)*SIN(('OddsRatio_working_3-way'!Y23+2*PI())/3)</f>
        <v>0.37545546142592456</v>
      </c>
      <c r="AE23" s="11">
        <f>'OddsRatio_working_3-way'!X23^(1/3)*SIN(('OddsRatio_working_3-way'!Y23+4*PI())/3)</f>
        <v>-0.52907433931502978</v>
      </c>
      <c r="AF23" s="11">
        <f>-'OddsRatio_working_3-way'!U23/(3*'OddsRatio_working_3-way'!X23^(1/3))*COS(('OddsRatio_working_3-way'!Y23)/3)</f>
        <v>0.52223052394782854</v>
      </c>
      <c r="AG23" s="11">
        <f>-'OddsRatio_working_3-way'!U23/(3*'OddsRatio_working_3-way'!X23^(1/3))*COS(('OddsRatio_working_3-way'!Y23+2*PI())/3)</f>
        <v>-0.39415311272673909</v>
      </c>
      <c r="AH23" s="11">
        <f>-'OddsRatio_working_3-way'!U23/(3*'OddsRatio_working_3-way'!X23^(1/3))*COS(('OddsRatio_working_3-way'!Y23+4*PI())/3)</f>
        <v>-0.12807741122108965</v>
      </c>
      <c r="AI23" s="11">
        <f>'OddsRatio_working_3-way'!U23/(3*'OddsRatio_working_3-way'!X23^(1/3))*SIN(('OddsRatio_working_3-way'!Y23)/3)</f>
        <v>-0.15361887788910528</v>
      </c>
      <c r="AJ23" s="11">
        <f>'OddsRatio_working_3-way'!U23/(3*'OddsRatio_working_3-way'!X23^(1/3))*SIN(('OddsRatio_working_3-way'!Y23+2*PI())/3)</f>
        <v>-0.37545546142592456</v>
      </c>
      <c r="AK23" s="11">
        <f>'OddsRatio_working_3-way'!U23/(3*'OddsRatio_working_3-way'!X23^(1/3))*SIN(('OddsRatio_working_3-way'!Y23+4*PI())/3)</f>
        <v>0.52907433931502978</v>
      </c>
      <c r="AL23" s="11">
        <f>'OddsRatio_working_3-way'!Z23+'OddsRatio_working_3-way'!AF23</f>
        <v>1.0444610478956571</v>
      </c>
      <c r="AM23" s="11">
        <f>'OddsRatio_working_3-way'!AA23+'OddsRatio_working_3-way'!AG23</f>
        <v>-0.78830622545347817</v>
      </c>
      <c r="AN23" s="11">
        <f>'OddsRatio_working_3-way'!AB23+'OddsRatio_working_3-way'!AH23</f>
        <v>-0.2561548224421793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1.0444610478956571</v>
      </c>
      <c r="AS23" s="11">
        <f>IF(('OddsRatio_working_3-way'!X23=0),IF(Q23&gt;0,-Q23^(1/3),(-Q23)^(1/3)),'OddsRatio_working_3-way'!AM23-'OddsRatio_working_3-way'!R23/3)</f>
        <v>-0.78830622545347817</v>
      </c>
      <c r="AT23" s="11">
        <f>IF(('OddsRatio_working_3-way'!X23=0),IF(Q23&gt;0,-Q23^(1/3),(-Q23)^(1/3)),'OddsRatio_working_3-way'!AN23-'OddsRatio_working_3-way'!R23/3)</f>
        <v>-0.2561548224421793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2.2999999999999998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3.54</v>
      </c>
      <c r="D24" s="9">
        <f t="shared" si="13"/>
        <v>0.4268589657621546</v>
      </c>
      <c r="E24" s="9">
        <f t="shared" si="14"/>
        <v>0.29715850683752498</v>
      </c>
      <c r="F24" s="9">
        <f t="shared" si="15"/>
        <v>0.27598252740032031</v>
      </c>
      <c r="G24" s="9">
        <f t="shared" si="16"/>
        <v>1.0328416503031894</v>
      </c>
      <c r="H24" s="9">
        <f t="shared" si="17"/>
        <v>2.3426941453941463</v>
      </c>
      <c r="I24" s="9">
        <f t="shared" si="18"/>
        <v>3.3652073791943038</v>
      </c>
      <c r="J24" s="9">
        <f t="shared" si="19"/>
        <v>3.6234177917701009</v>
      </c>
      <c r="K24" s="11">
        <f t="shared" si="20"/>
        <v>0.43478260869565222</v>
      </c>
      <c r="L24" s="11">
        <f t="shared" si="21"/>
        <v>0.303951367781155</v>
      </c>
      <c r="M24" s="11">
        <f t="shared" si="22"/>
        <v>0.2824858757062147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-0.28228354011135171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0.22884081116414642</v>
      </c>
      <c r="Q24" s="11">
        <f>2*'OddsRatio_working_3-way'!K24*'OddsRatio_working_3-way'!L24*'OddsRatio_working_3-way'!M24</f>
        <v>7.4662581130227224E-2</v>
      </c>
      <c r="R24" s="11">
        <f t="shared" si="23"/>
        <v>0</v>
      </c>
      <c r="S24" s="11">
        <f t="shared" si="24"/>
        <v>-0.81067713361493254</v>
      </c>
      <c r="T24" s="11">
        <f t="shared" si="25"/>
        <v>-0.264494986497531</v>
      </c>
      <c r="U24" s="11">
        <f>'OddsRatio_working_3-way'!S24-'OddsRatio_working_3-way'!R24^2/3</f>
        <v>-0.81067713361493254</v>
      </c>
      <c r="V24" s="11">
        <f>'OddsRatio_working_3-way'!S24*'OddsRatio_working_3-way'!R24/3-2*'OddsRatio_working_3-way'!R24^3/27-'OddsRatio_working_3-way'!T24</f>
        <v>0.264494986497531</v>
      </c>
      <c r="W24" s="11">
        <f>'OddsRatio_working_3-way'!V24^2+4*'OddsRatio_working_3-way'!U24^3/27</f>
        <v>-8.9720193893568362E-3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0.14047207664842679</v>
      </c>
      <c r="Y24" s="11">
        <f>IF('OddsRatio_working_3-way'!W24&gt;=0,IF('OddsRatio_working_3-way'!V24+SQRT('OddsRatio_working_3-way'!W24)&gt;0,0,PI()),ACOS('OddsRatio_working_3-way'!V24/(2*'OddsRatio_working_3-way'!X24)))</f>
        <v>0.34388960711287875</v>
      </c>
      <c r="Z24" s="11">
        <f>'OddsRatio_working_3-way'!X24^(1/3)*COS('OddsRatio_working_3-way'!Y24/3)</f>
        <v>0.51642082515159471</v>
      </c>
      <c r="AA24" s="11">
        <f>'OddsRatio_working_3-way'!X24^(1/3)*COS(('OddsRatio_working_3-way'!Y24+2*PI())/3)</f>
        <v>-0.30970246940054158</v>
      </c>
      <c r="AB24" s="11">
        <f>'OddsRatio_working_3-way'!X24^(1/3)*COS(('OddsRatio_working_3-way'!Y24+4*PI())/3)</f>
        <v>-0.20671835575105321</v>
      </c>
      <c r="AC24" s="11">
        <f>'OddsRatio_working_3-way'!X24^(1/3)*SIN('OddsRatio_working_3-way'!Y24/3)</f>
        <v>5.9457905737787115E-2</v>
      </c>
      <c r="AD24" s="11">
        <f>'OddsRatio_working_3-way'!X24^(1/3)*SIN(('OddsRatio_working_3-way'!Y24+2*PI())/3)</f>
        <v>0.41750460075570917</v>
      </c>
      <c r="AE24" s="11">
        <f>'OddsRatio_working_3-way'!X24^(1/3)*SIN(('OddsRatio_working_3-way'!Y24+4*PI())/3)</f>
        <v>-0.47696250649349636</v>
      </c>
      <c r="AF24" s="11">
        <f>-'OddsRatio_working_3-way'!U24/(3*'OddsRatio_working_3-way'!X24^(1/3))*COS(('OddsRatio_working_3-way'!Y24)/3)</f>
        <v>0.51642082515159471</v>
      </c>
      <c r="AG24" s="11">
        <f>-'OddsRatio_working_3-way'!U24/(3*'OddsRatio_working_3-way'!X24^(1/3))*COS(('OddsRatio_working_3-way'!Y24+2*PI())/3)</f>
        <v>-0.30970246940054158</v>
      </c>
      <c r="AH24" s="11">
        <f>-'OddsRatio_working_3-way'!U24/(3*'OddsRatio_working_3-way'!X24^(1/3))*COS(('OddsRatio_working_3-way'!Y24+4*PI())/3)</f>
        <v>-0.20671835575105321</v>
      </c>
      <c r="AI24" s="11">
        <f>'OddsRatio_working_3-way'!U24/(3*'OddsRatio_working_3-way'!X24^(1/3))*SIN(('OddsRatio_working_3-way'!Y24)/3)</f>
        <v>-5.9457905737787115E-2</v>
      </c>
      <c r="AJ24" s="11">
        <f>'OddsRatio_working_3-way'!U24/(3*'OddsRatio_working_3-way'!X24^(1/3))*SIN(('OddsRatio_working_3-way'!Y24+2*PI())/3)</f>
        <v>-0.41750460075570917</v>
      </c>
      <c r="AK24" s="11">
        <f>'OddsRatio_working_3-way'!U24/(3*'OddsRatio_working_3-way'!X24^(1/3))*SIN(('OddsRatio_working_3-way'!Y24+4*PI())/3)</f>
        <v>0.47696250649349636</v>
      </c>
      <c r="AL24" s="11">
        <f>'OddsRatio_working_3-way'!Z24+'OddsRatio_working_3-way'!AF24</f>
        <v>1.0328416503031894</v>
      </c>
      <c r="AM24" s="11">
        <f>'OddsRatio_working_3-way'!AA24+'OddsRatio_working_3-way'!AG24</f>
        <v>-0.61940493880108316</v>
      </c>
      <c r="AN24" s="11">
        <f>'OddsRatio_working_3-way'!AB24+'OddsRatio_working_3-way'!AH24</f>
        <v>-0.41343671150210642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1.0328416503031894</v>
      </c>
      <c r="AS24" s="11">
        <f>IF(('OddsRatio_working_3-way'!X24=0),IF(Q24&gt;0,-Q24^(1/3),(-Q24)^(1/3)),'OddsRatio_working_3-way'!AM24-'OddsRatio_working_3-way'!R24/3)</f>
        <v>-0.61940493880108316</v>
      </c>
      <c r="AT24" s="11">
        <f>IF(('OddsRatio_working_3-way'!X24=0),IF(Q24&gt;0,-Q24^(1/3),(-Q24)^(1/3)),'OddsRatio_working_3-way'!AN24-'OddsRatio_working_3-way'!R24/3)</f>
        <v>-0.41343671150210642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3.26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2.2200000000000002</v>
      </c>
      <c r="D25" s="9">
        <f t="shared" si="13"/>
        <v>0.29969460333161396</v>
      </c>
      <c r="E25" s="9">
        <f t="shared" si="14"/>
        <v>0.258105493429649</v>
      </c>
      <c r="F25" s="9">
        <f t="shared" si="15"/>
        <v>0.44219990323873731</v>
      </c>
      <c r="G25" s="9">
        <f t="shared" si="16"/>
        <v>1.0339513661534339</v>
      </c>
      <c r="H25" s="9">
        <f t="shared" si="17"/>
        <v>3.3367300875067603</v>
      </c>
      <c r="I25" s="9">
        <f t="shared" si="18"/>
        <v>3.8743847979065462</v>
      </c>
      <c r="J25" s="9">
        <f t="shared" si="19"/>
        <v>2.2614206667071897</v>
      </c>
      <c r="K25" s="11">
        <f t="shared" si="20"/>
        <v>0.30674846625766872</v>
      </c>
      <c r="L25" s="11">
        <f t="shared" si="21"/>
        <v>0.26455026455026459</v>
      </c>
      <c r="M25" s="11">
        <f t="shared" si="22"/>
        <v>0.4504504504504504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-0.28018874849140707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0.22882947218325544</v>
      </c>
      <c r="Q25" s="11">
        <f>2*'OddsRatio_working_3-way'!K25*'OddsRatio_working_3-way'!L25*'OddsRatio_working_3-way'!M25</f>
        <v>7.3108457566535293E-2</v>
      </c>
      <c r="R25" s="11">
        <f t="shared" si="23"/>
        <v>0</v>
      </c>
      <c r="S25" s="11">
        <f t="shared" si="24"/>
        <v>-0.81669757766976592</v>
      </c>
      <c r="T25" s="11">
        <f t="shared" si="25"/>
        <v>-0.26092574366446197</v>
      </c>
      <c r="U25" s="11">
        <f>'OddsRatio_working_3-way'!S25-'OddsRatio_working_3-way'!R25^2/3</f>
        <v>-0.81669757766976592</v>
      </c>
      <c r="V25" s="11">
        <f>'OddsRatio_working_3-way'!S25*'OddsRatio_working_3-way'!R25/3-2*'OddsRatio_working_3-way'!R25^3/27-'OddsRatio_working_3-way'!T25</f>
        <v>0.26092574366446197</v>
      </c>
      <c r="W25" s="11">
        <f>'OddsRatio_working_3-way'!V25^2+4*'OddsRatio_working_3-way'!U25^3/27</f>
        <v>-1.2618963167613309E-2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0.14203978920927918</v>
      </c>
      <c r="Y25" s="11">
        <f>IF('OddsRatio_working_3-way'!W25&gt;=0,IF('OddsRatio_working_3-way'!V25+SQRT('OddsRatio_working_3-way'!W25)&gt;0,0,PI()),ACOS('OddsRatio_working_3-way'!V25/(2*'OddsRatio_working_3-way'!X25)))</f>
        <v>0.40653814813152978</v>
      </c>
      <c r="Z25" s="11">
        <f>'OddsRatio_working_3-way'!X25^(1/3)*COS('OddsRatio_working_3-way'!Y25/3)</f>
        <v>0.51697568307671704</v>
      </c>
      <c r="AA25" s="11">
        <f>'OddsRatio_working_3-way'!X25^(1/3)*COS(('OddsRatio_working_3-way'!Y25+2*PI())/3)</f>
        <v>-0.31953292117597387</v>
      </c>
      <c r="AB25" s="11">
        <f>'OddsRatio_working_3-way'!X25^(1/3)*COS(('OddsRatio_working_3-way'!Y25+4*PI())/3)</f>
        <v>-0.19744276190074334</v>
      </c>
      <c r="AC25" s="11">
        <f>'OddsRatio_working_3-way'!X25^(1/3)*SIN('OddsRatio_working_3-way'!Y25/3)</f>
        <v>7.0488786322958893E-2</v>
      </c>
      <c r="AD25" s="11">
        <f>'OddsRatio_working_3-way'!X25^(1/3)*SIN(('OddsRatio_working_3-way'!Y25+2*PI())/3)</f>
        <v>0.41246968152177055</v>
      </c>
      <c r="AE25" s="11">
        <f>'OddsRatio_working_3-way'!X25^(1/3)*SIN(('OddsRatio_working_3-way'!Y25+4*PI())/3)</f>
        <v>-0.48295846784472923</v>
      </c>
      <c r="AF25" s="11">
        <f>-'OddsRatio_working_3-way'!U25/(3*'OddsRatio_working_3-way'!X25^(1/3))*COS(('OddsRatio_working_3-way'!Y25)/3)</f>
        <v>0.51697568307671693</v>
      </c>
      <c r="AG25" s="11">
        <f>-'OddsRatio_working_3-way'!U25/(3*'OddsRatio_working_3-way'!X25^(1/3))*COS(('OddsRatio_working_3-way'!Y25+2*PI())/3)</f>
        <v>-0.31953292117597382</v>
      </c>
      <c r="AH25" s="11">
        <f>-'OddsRatio_working_3-way'!U25/(3*'OddsRatio_working_3-way'!X25^(1/3))*COS(('OddsRatio_working_3-way'!Y25+4*PI())/3)</f>
        <v>-0.19744276190074331</v>
      </c>
      <c r="AI25" s="11">
        <f>'OddsRatio_working_3-way'!U25/(3*'OddsRatio_working_3-way'!X25^(1/3))*SIN(('OddsRatio_working_3-way'!Y25)/3)</f>
        <v>-7.0488786322958866E-2</v>
      </c>
      <c r="AJ25" s="11">
        <f>'OddsRatio_working_3-way'!U25/(3*'OddsRatio_working_3-way'!X25^(1/3))*SIN(('OddsRatio_working_3-way'!Y25+2*PI())/3)</f>
        <v>-0.41246968152177049</v>
      </c>
      <c r="AK25" s="11">
        <f>'OddsRatio_working_3-way'!U25/(3*'OddsRatio_working_3-way'!X25^(1/3))*SIN(('OddsRatio_working_3-way'!Y25+4*PI())/3)</f>
        <v>0.48295846784472918</v>
      </c>
      <c r="AL25" s="11">
        <f>'OddsRatio_working_3-way'!Z25+'OddsRatio_working_3-way'!AF25</f>
        <v>1.0339513661534339</v>
      </c>
      <c r="AM25" s="11">
        <f>'OddsRatio_working_3-way'!AA25+'OddsRatio_working_3-way'!AG25</f>
        <v>-0.63906584235194774</v>
      </c>
      <c r="AN25" s="11">
        <f>'OddsRatio_working_3-way'!AB25+'OddsRatio_working_3-way'!AH25</f>
        <v>-0.39488552380148667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1.0339513661534339</v>
      </c>
      <c r="AS25" s="11">
        <f>IF(('OddsRatio_working_3-way'!X25=0),IF(Q25&gt;0,-Q25^(1/3),(-Q25)^(1/3)),'OddsRatio_working_3-way'!AM25-'OddsRatio_working_3-way'!R25/3)</f>
        <v>-0.63906584235194774</v>
      </c>
      <c r="AT25" s="11">
        <f>IF(('OddsRatio_working_3-way'!X25=0),IF(Q25&gt;0,-Q25^(1/3),(-Q25)^(1/3)),'OddsRatio_working_3-way'!AN25-'OddsRatio_working_3-way'!R25/3)</f>
        <v>-0.39488552380148667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3.27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2.35</v>
      </c>
      <c r="D26" s="9">
        <f t="shared" si="13"/>
        <v>0.29714261887757176</v>
      </c>
      <c r="E26" s="9">
        <f t="shared" si="14"/>
        <v>0.2873555285825225</v>
      </c>
      <c r="F26" s="9">
        <f t="shared" si="15"/>
        <v>0.41550185253990585</v>
      </c>
      <c r="G26" s="9">
        <f t="shared" si="16"/>
        <v>1.0420208431431679</v>
      </c>
      <c r="H26" s="9">
        <f t="shared" si="17"/>
        <v>3.365387313934991</v>
      </c>
      <c r="I26" s="9">
        <f t="shared" si="18"/>
        <v>3.4800096066807389</v>
      </c>
      <c r="J26" s="9">
        <f t="shared" si="19"/>
        <v>2.4067281382432766</v>
      </c>
      <c r="K26" s="11">
        <f t="shared" si="20"/>
        <v>0.3058103975535168</v>
      </c>
      <c r="L26" s="11">
        <f t="shared" si="21"/>
        <v>0.29585798816568049</v>
      </c>
      <c r="M26" s="11">
        <f t="shared" si="22"/>
        <v>0.42553191489361702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-0.28080463208618289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0.2310036995242479</v>
      </c>
      <c r="Q26" s="11">
        <f>2*'OddsRatio_working_3-way'!K26*'OddsRatio_working_3-way'!L26*'OddsRatio_working_3-way'!M26</f>
        <v>7.7001233174749287E-2</v>
      </c>
      <c r="R26" s="11">
        <f t="shared" si="23"/>
        <v>0</v>
      </c>
      <c r="S26" s="11">
        <f t="shared" si="24"/>
        <v>-0.8226491771451605</v>
      </c>
      <c r="T26" s="11">
        <f t="shared" si="25"/>
        <v>-0.27421639238172013</v>
      </c>
      <c r="U26" s="11">
        <f>'OddsRatio_working_3-way'!S26-'OddsRatio_working_3-way'!R26^2/3</f>
        <v>-0.8226491771451605</v>
      </c>
      <c r="V26" s="11">
        <f>'OddsRatio_working_3-way'!S26*'OddsRatio_working_3-way'!R26/3-2*'OddsRatio_working_3-way'!R26^3/27-'OddsRatio_working_3-way'!T26</f>
        <v>0.27421639238172013</v>
      </c>
      <c r="W26" s="11">
        <f>'OddsRatio_working_3-way'!V26^2+4*'OddsRatio_working_3-way'!U26^3/27</f>
        <v>-7.2837706458651619E-3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0.14359526497826336</v>
      </c>
      <c r="Y26" s="11">
        <f>IF('OddsRatio_working_3-way'!W26&gt;=0,IF('OddsRatio_working_3-way'!V26+SQRT('OddsRatio_working_3-way'!W26)&gt;0,0,PI()),ACOS('OddsRatio_working_3-way'!V26/(2*'OddsRatio_working_3-way'!X26)))</f>
        <v>0.3017295731771199</v>
      </c>
      <c r="Z26" s="11">
        <f>'OddsRatio_working_3-way'!X26^(1/3)*COS('OddsRatio_working_3-way'!Y26/3)</f>
        <v>0.52101042157158406</v>
      </c>
      <c r="AA26" s="11">
        <f>'OddsRatio_working_3-way'!X26^(1/3)*COS(('OddsRatio_working_3-way'!Y26+2*PI())/3)</f>
        <v>-0.30603981023105342</v>
      </c>
      <c r="AB26" s="11">
        <f>'OddsRatio_working_3-way'!X26^(1/3)*COS(('OddsRatio_working_3-way'!Y26+4*PI())/3)</f>
        <v>-0.21497061134053069</v>
      </c>
      <c r="AC26" s="11">
        <f>'OddsRatio_working_3-way'!X26^(1/3)*SIN('OddsRatio_working_3-way'!Y26/3)</f>
        <v>5.2578826494327061E-2</v>
      </c>
      <c r="AD26" s="11">
        <f>'OddsRatio_working_3-way'!X26^(1/3)*SIN(('OddsRatio_working_3-way'!Y26+2*PI())/3)</f>
        <v>0.4249188474702682</v>
      </c>
      <c r="AE26" s="11">
        <f>'OddsRatio_working_3-way'!X26^(1/3)*SIN(('OddsRatio_working_3-way'!Y26+4*PI())/3)</f>
        <v>-0.47749767396459508</v>
      </c>
      <c r="AF26" s="11">
        <f>-'OddsRatio_working_3-way'!U26/(3*'OddsRatio_working_3-way'!X26^(1/3))*COS(('OddsRatio_working_3-way'!Y26)/3)</f>
        <v>0.52101042157158384</v>
      </c>
      <c r="AG26" s="11">
        <f>-'OddsRatio_working_3-way'!U26/(3*'OddsRatio_working_3-way'!X26^(1/3))*COS(('OddsRatio_working_3-way'!Y26+2*PI())/3)</f>
        <v>-0.30603981023105331</v>
      </c>
      <c r="AH26" s="11">
        <f>-'OddsRatio_working_3-way'!U26/(3*'OddsRatio_working_3-way'!X26^(1/3))*COS(('OddsRatio_working_3-way'!Y26+4*PI())/3)</f>
        <v>-0.21497061134053061</v>
      </c>
      <c r="AI26" s="11">
        <f>'OddsRatio_working_3-way'!U26/(3*'OddsRatio_working_3-way'!X26^(1/3))*SIN(('OddsRatio_working_3-way'!Y26)/3)</f>
        <v>-5.257882649432704E-2</v>
      </c>
      <c r="AJ26" s="11">
        <f>'OddsRatio_working_3-way'!U26/(3*'OddsRatio_working_3-way'!X26^(1/3))*SIN(('OddsRatio_working_3-way'!Y26+2*PI())/3)</f>
        <v>-0.42491884747026804</v>
      </c>
      <c r="AK26" s="11">
        <f>'OddsRatio_working_3-way'!U26/(3*'OddsRatio_working_3-way'!X26^(1/3))*SIN(('OddsRatio_working_3-way'!Y26+4*PI())/3)</f>
        <v>0.47749767396459486</v>
      </c>
      <c r="AL26" s="11">
        <f>'OddsRatio_working_3-way'!Z26+'OddsRatio_working_3-way'!AF26</f>
        <v>1.0420208431431679</v>
      </c>
      <c r="AM26" s="11">
        <f>'OddsRatio_working_3-way'!AA26+'OddsRatio_working_3-way'!AG26</f>
        <v>-0.61207962046210673</v>
      </c>
      <c r="AN26" s="11">
        <f>'OddsRatio_working_3-way'!AB26+'OddsRatio_working_3-way'!AH26</f>
        <v>-0.42994122268106127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1.0420208431431679</v>
      </c>
      <c r="AS26" s="11">
        <f>IF(('OddsRatio_working_3-way'!X26=0),IF(Q26&gt;0,-Q26^(1/3),(-Q26)^(1/3)),'OddsRatio_working_3-way'!AM26-'OddsRatio_working_3-way'!R26/3)</f>
        <v>-0.61207962046210673</v>
      </c>
      <c r="AT26" s="11">
        <f>IF(('OddsRatio_working_3-way'!X26=0),IF(Q26&gt;0,-Q26^(1/3),(-Q26)^(1/3)),'OddsRatio_working_3-way'!AN26-'OddsRatio_working_3-way'!R26/3)</f>
        <v>-0.42994122268106127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5.0199999999999996</v>
      </c>
      <c r="D27" s="9">
        <f t="shared" si="13"/>
        <v>0.58298253021370727</v>
      </c>
      <c r="E27" s="9">
        <f t="shared" si="14"/>
        <v>0.22576853775062211</v>
      </c>
      <c r="F27" s="9">
        <f t="shared" si="15"/>
        <v>0.19124893203567037</v>
      </c>
      <c r="G27" s="9">
        <f t="shared" si="16"/>
        <v>1.0519371562558404</v>
      </c>
      <c r="H27" s="9">
        <f t="shared" si="17"/>
        <v>1.715317266253972</v>
      </c>
      <c r="I27" s="9">
        <f t="shared" si="18"/>
        <v>4.4293151293940403</v>
      </c>
      <c r="J27" s="9">
        <f t="shared" si="19"/>
        <v>5.2287873681484784</v>
      </c>
      <c r="K27" s="11">
        <f t="shared" si="20"/>
        <v>0.59523809523809523</v>
      </c>
      <c r="L27" s="11">
        <f t="shared" si="21"/>
        <v>0.23474178403755869</v>
      </c>
      <c r="M27" s="11">
        <f t="shared" si="22"/>
        <v>0.19920318725099603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-0.24804470915800247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0.22155954763552546</v>
      </c>
      <c r="Q27" s="11">
        <f>2*'OddsRatio_working_3-way'!K27*'OddsRatio_working_3-way'!L27*'OddsRatio_working_3-way'!M27</f>
        <v>5.5668228049126994E-2</v>
      </c>
      <c r="R27" s="11">
        <f t="shared" si="23"/>
        <v>0</v>
      </c>
      <c r="S27" s="11">
        <f t="shared" si="24"/>
        <v>-0.89322424327298922</v>
      </c>
      <c r="T27" s="11">
        <f t="shared" si="25"/>
        <v>-0.22442820182738421</v>
      </c>
      <c r="U27" s="11">
        <f>'OddsRatio_working_3-way'!S27-'OddsRatio_working_3-way'!R27^2/3</f>
        <v>-0.89322424327298922</v>
      </c>
      <c r="V27" s="11">
        <f>'OddsRatio_working_3-way'!S27*'OddsRatio_working_3-way'!R27/3-2*'OddsRatio_working_3-way'!R27^3/27-'OddsRatio_working_3-way'!T27</f>
        <v>0.22442820182738421</v>
      </c>
      <c r="W27" s="11">
        <f>'OddsRatio_working_3-way'!V27^2+4*'OddsRatio_working_3-way'!U27^3/27</f>
        <v>-5.5211028068425982E-2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0.16246464680346542</v>
      </c>
      <c r="Y27" s="11">
        <f>IF('OddsRatio_working_3-way'!W27&gt;=0,IF('OddsRatio_working_3-way'!V27+SQRT('OddsRatio_working_3-way'!W27)&gt;0,0,PI()),ACOS('OddsRatio_working_3-way'!V27/(2*'OddsRatio_working_3-way'!X27)))</f>
        <v>0.80834168529784645</v>
      </c>
      <c r="Z27" s="11">
        <f>'OddsRatio_working_3-way'!X27^(1/3)*COS('OddsRatio_working_3-way'!Y27/3)</f>
        <v>0.52596857812792019</v>
      </c>
      <c r="AA27" s="11">
        <f>'OddsRatio_working_3-way'!X27^(1/3)*COS(('OddsRatio_working_3-way'!Y27+2*PI())/3)</f>
        <v>-0.38877718208585432</v>
      </c>
      <c r="AB27" s="11">
        <f>'OddsRatio_working_3-way'!X27^(1/3)*COS(('OddsRatio_working_3-way'!Y27+4*PI())/3)</f>
        <v>-0.13719139604206559</v>
      </c>
      <c r="AC27" s="11">
        <f>'OddsRatio_working_3-way'!X27^(1/3)*SIN('OddsRatio_working_3-way'!Y27/3)</f>
        <v>0.14525312129666496</v>
      </c>
      <c r="AD27" s="11">
        <f>'OddsRatio_working_3-way'!X27^(1/3)*SIN(('OddsRatio_working_3-way'!Y27+2*PI())/3)</f>
        <v>0.3828755896028268</v>
      </c>
      <c r="AE27" s="11">
        <f>'OddsRatio_working_3-way'!X27^(1/3)*SIN(('OddsRatio_working_3-way'!Y27+4*PI())/3)</f>
        <v>-0.52812871089949165</v>
      </c>
      <c r="AF27" s="11">
        <f>-'OddsRatio_working_3-way'!U27/(3*'OddsRatio_working_3-way'!X27^(1/3))*COS(('OddsRatio_working_3-way'!Y27)/3)</f>
        <v>0.52596857812792019</v>
      </c>
      <c r="AG27" s="11">
        <f>-'OddsRatio_working_3-way'!U27/(3*'OddsRatio_working_3-way'!X27^(1/3))*COS(('OddsRatio_working_3-way'!Y27+2*PI())/3)</f>
        <v>-0.38877718208585432</v>
      </c>
      <c r="AH27" s="11">
        <f>-'OddsRatio_working_3-way'!U27/(3*'OddsRatio_working_3-way'!X27^(1/3))*COS(('OddsRatio_working_3-way'!Y27+4*PI())/3)</f>
        <v>-0.13719139604206559</v>
      </c>
      <c r="AI27" s="11">
        <f>'OddsRatio_working_3-way'!U27/(3*'OddsRatio_working_3-way'!X27^(1/3))*SIN(('OddsRatio_working_3-way'!Y27)/3)</f>
        <v>-0.14525312129666496</v>
      </c>
      <c r="AJ27" s="11">
        <f>'OddsRatio_working_3-way'!U27/(3*'OddsRatio_working_3-way'!X27^(1/3))*SIN(('OddsRatio_working_3-way'!Y27+2*PI())/3)</f>
        <v>-0.3828755896028268</v>
      </c>
      <c r="AK27" s="11">
        <f>'OddsRatio_working_3-way'!U27/(3*'OddsRatio_working_3-way'!X27^(1/3))*SIN(('OddsRatio_working_3-way'!Y27+4*PI())/3)</f>
        <v>0.52812871089949165</v>
      </c>
      <c r="AL27" s="11">
        <f>'OddsRatio_working_3-way'!Z27+'OddsRatio_working_3-way'!AF27</f>
        <v>1.0519371562558404</v>
      </c>
      <c r="AM27" s="11">
        <f>'OddsRatio_working_3-way'!AA27+'OddsRatio_working_3-way'!AG27</f>
        <v>-0.77755436417170865</v>
      </c>
      <c r="AN27" s="11">
        <f>'OddsRatio_working_3-way'!AB27+'OddsRatio_working_3-way'!AH27</f>
        <v>-0.27438279208413119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1.0519371562558404</v>
      </c>
      <c r="AS27" s="11">
        <f>IF(('OddsRatio_working_3-way'!X27=0),IF(Q27&gt;0,-Q27^(1/3),(-Q27)^(1/3)),'OddsRatio_working_3-way'!AM27-'OddsRatio_working_3-way'!R27/3)</f>
        <v>-0.77755436417170865</v>
      </c>
      <c r="AT27" s="11">
        <f>IF(('OddsRatio_working_3-way'!X27=0),IF(Q27&gt;0,-Q27^(1/3),(-Q27)^(1/3)),'OddsRatio_working_3-way'!AN27-'OddsRatio_working_3-way'!R27/3)</f>
        <v>-0.27438279208413119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1.85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4.21</v>
      </c>
      <c r="D28" s="9">
        <f t="shared" si="13"/>
        <v>0.52788695070450664</v>
      </c>
      <c r="E28" s="9">
        <f t="shared" si="14"/>
        <v>0.24367046484500629</v>
      </c>
      <c r="F28" s="9">
        <f t="shared" si="15"/>
        <v>0.22844258445048737</v>
      </c>
      <c r="G28" s="9">
        <f t="shared" si="16"/>
        <v>1.052170575682855</v>
      </c>
      <c r="H28" s="9">
        <f t="shared" si="17"/>
        <v>1.8943449893304265</v>
      </c>
      <c r="I28" s="9">
        <f t="shared" si="18"/>
        <v>4.1039031982644234</v>
      </c>
      <c r="J28" s="9">
        <f t="shared" si="19"/>
        <v>4.377467547941964</v>
      </c>
      <c r="K28" s="11">
        <f t="shared" si="20"/>
        <v>0.54054054054054046</v>
      </c>
      <c r="L28" s="11">
        <f t="shared" si="21"/>
        <v>0.25316455696202528</v>
      </c>
      <c r="M28" s="11">
        <f t="shared" si="22"/>
        <v>0.23752969121140144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-0.26163452607422688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0.22785947798726292</v>
      </c>
      <c r="Q28" s="11">
        <f>2*'OddsRatio_working_3-way'!K28*'OddsRatio_working_3-way'!L28*'OddsRatio_working_3-way'!M28</f>
        <v>6.500983680093092E-2</v>
      </c>
      <c r="R28" s="11">
        <f t="shared" si="23"/>
        <v>0</v>
      </c>
      <c r="S28" s="11">
        <f t="shared" si="24"/>
        <v>-0.87090752664125903</v>
      </c>
      <c r="T28" s="11">
        <f t="shared" si="25"/>
        <v>-0.24847575653102963</v>
      </c>
      <c r="U28" s="11">
        <f>'OddsRatio_working_3-way'!S28-'OddsRatio_working_3-way'!R28^2/3</f>
        <v>-0.87090752664125903</v>
      </c>
      <c r="V28" s="11">
        <f>'OddsRatio_working_3-way'!S28*'OddsRatio_working_3-way'!R28/3-2*'OddsRatio_working_3-way'!R28^3/27-'OddsRatio_working_3-way'!T28</f>
        <v>0.24847575653102963</v>
      </c>
      <c r="W28" s="11">
        <f>'OddsRatio_working_3-way'!V28^2+4*'OddsRatio_working_3-way'!U28^3/27</f>
        <v>-3.6121408949631464E-2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0.15641420214713478</v>
      </c>
      <c r="Y28" s="11">
        <f>IF('OddsRatio_working_3-way'!W28&gt;=0,IF('OddsRatio_working_3-way'!V28+SQRT('OddsRatio_working_3-way'!W28)&gt;0,0,PI()),ACOS('OddsRatio_working_3-way'!V28/(2*'OddsRatio_working_3-way'!X28)))</f>
        <v>0.65296206242162969</v>
      </c>
      <c r="Z28" s="11">
        <f>'OddsRatio_working_3-way'!X28^(1/3)*COS('OddsRatio_working_3-way'!Y28/3)</f>
        <v>0.5260852878414275</v>
      </c>
      <c r="AA28" s="11">
        <f>'OddsRatio_working_3-way'!X28^(1/3)*COS(('OddsRatio_working_3-way'!Y28+2*PI())/3)</f>
        <v>-0.36380267616523299</v>
      </c>
      <c r="AB28" s="11">
        <f>'OddsRatio_working_3-way'!X28^(1/3)*COS(('OddsRatio_working_3-way'!Y28+4*PI())/3)</f>
        <v>-0.16228261167619465</v>
      </c>
      <c r="AC28" s="11">
        <f>'OddsRatio_working_3-way'!X28^(1/3)*SIN('OddsRatio_working_3-way'!Y28/3)</f>
        <v>0.1163476634798573</v>
      </c>
      <c r="AD28" s="11">
        <f>'OddsRatio_working_3-way'!X28^(1/3)*SIN(('OddsRatio_working_3-way'!Y28+2*PI())/3)</f>
        <v>0.39742939208799638</v>
      </c>
      <c r="AE28" s="11">
        <f>'OddsRatio_working_3-way'!X28^(1/3)*SIN(('OddsRatio_working_3-way'!Y28+4*PI())/3)</f>
        <v>-0.51377705556785347</v>
      </c>
      <c r="AF28" s="11">
        <f>-'OddsRatio_working_3-way'!U28/(3*'OddsRatio_working_3-way'!X28^(1/3))*COS(('OddsRatio_working_3-way'!Y28)/3)</f>
        <v>0.52608528784142738</v>
      </c>
      <c r="AG28" s="11">
        <f>-'OddsRatio_working_3-way'!U28/(3*'OddsRatio_working_3-way'!X28^(1/3))*COS(('OddsRatio_working_3-way'!Y28+2*PI())/3)</f>
        <v>-0.36380267616523293</v>
      </c>
      <c r="AH28" s="11">
        <f>-'OddsRatio_working_3-way'!U28/(3*'OddsRatio_working_3-way'!X28^(1/3))*COS(('OddsRatio_working_3-way'!Y28+4*PI())/3)</f>
        <v>-0.16228261167619459</v>
      </c>
      <c r="AI28" s="11">
        <f>'OddsRatio_working_3-way'!U28/(3*'OddsRatio_working_3-way'!X28^(1/3))*SIN(('OddsRatio_working_3-way'!Y28)/3)</f>
        <v>-0.11634766347985727</v>
      </c>
      <c r="AJ28" s="11">
        <f>'OddsRatio_working_3-way'!U28/(3*'OddsRatio_working_3-way'!X28^(1/3))*SIN(('OddsRatio_working_3-way'!Y28+2*PI())/3)</f>
        <v>-0.39742939208799627</v>
      </c>
      <c r="AK28" s="11">
        <f>'OddsRatio_working_3-way'!U28/(3*'OddsRatio_working_3-way'!X28^(1/3))*SIN(('OddsRatio_working_3-way'!Y28+4*PI())/3)</f>
        <v>0.51377705556785336</v>
      </c>
      <c r="AL28" s="11">
        <f>'OddsRatio_working_3-way'!Z28+'OddsRatio_working_3-way'!AF28</f>
        <v>1.052170575682855</v>
      </c>
      <c r="AM28" s="11">
        <f>'OddsRatio_working_3-way'!AA28+'OddsRatio_working_3-way'!AG28</f>
        <v>-0.72760535233046597</v>
      </c>
      <c r="AN28" s="11">
        <f>'OddsRatio_working_3-way'!AB28+'OddsRatio_working_3-way'!AH28</f>
        <v>-0.32456522335238924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1.052170575682855</v>
      </c>
      <c r="AS28" s="11">
        <f>IF(('OddsRatio_working_3-way'!X28=0),IF(Q28&gt;0,-Q28^(1/3),(-Q28)^(1/3)),'OddsRatio_working_3-way'!AM28-'OddsRatio_working_3-way'!R28/3)</f>
        <v>-0.72760535233046597</v>
      </c>
      <c r="AT28" s="11">
        <f>IF(('OddsRatio_working_3-way'!X28=0),IF(Q28&gt;0,-Q28^(1/3),(-Q28)^(1/3)),'OddsRatio_working_3-way'!AN28-'OddsRatio_working_3-way'!R28/3)</f>
        <v>-0.32456522335238924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3.36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2.19</v>
      </c>
      <c r="D29" s="9">
        <f t="shared" si="13"/>
        <v>0.28888314915921909</v>
      </c>
      <c r="E29" s="9">
        <f t="shared" si="14"/>
        <v>0.26493410977488568</v>
      </c>
      <c r="F29" s="9">
        <f t="shared" si="15"/>
        <v>0.44618274106589539</v>
      </c>
      <c r="G29" s="9">
        <f t="shared" si="16"/>
        <v>1.043053914310285</v>
      </c>
      <c r="H29" s="9">
        <f t="shared" si="17"/>
        <v>3.4616072377722733</v>
      </c>
      <c r="I29" s="9">
        <f t="shared" si="18"/>
        <v>3.7745234120653595</v>
      </c>
      <c r="J29" s="9">
        <f t="shared" si="19"/>
        <v>2.241234158029239</v>
      </c>
      <c r="K29" s="11">
        <f t="shared" si="20"/>
        <v>0.29761904761904762</v>
      </c>
      <c r="L29" s="11">
        <f t="shared" si="21"/>
        <v>0.27322404371584696</v>
      </c>
      <c r="M29" s="11">
        <f t="shared" si="22"/>
        <v>0.45662100456621008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-0.27738062562899768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0.23058291360559494</v>
      </c>
      <c r="Q29" s="11">
        <f>2*'OddsRatio_working_3-way'!K29*'OddsRatio_working_3-way'!L29*'OddsRatio_working_3-way'!M29</f>
        <v>7.426180792450722E-2</v>
      </c>
      <c r="R29" s="11">
        <f t="shared" si="23"/>
        <v>0</v>
      </c>
      <c r="S29" s="11">
        <f t="shared" si="24"/>
        <v>-0.83128701971421881</v>
      </c>
      <c r="T29" s="11">
        <f t="shared" si="25"/>
        <v>-0.26772528815272745</v>
      </c>
      <c r="U29" s="11">
        <f>'OddsRatio_working_3-way'!S29-'OddsRatio_working_3-way'!R29^2/3</f>
        <v>-0.83128701971421881</v>
      </c>
      <c r="V29" s="11">
        <f>'OddsRatio_working_3-way'!S29*'OddsRatio_working_3-way'!R29/3-2*'OddsRatio_working_3-way'!R29^3/27-'OddsRatio_working_3-way'!T29</f>
        <v>0.26772528815272745</v>
      </c>
      <c r="W29" s="11">
        <f>'OddsRatio_working_3-way'!V29^2+4*'OddsRatio_working_3-way'!U29^3/27</f>
        <v>-1.3427023455447995E-2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0.14586282371796191</v>
      </c>
      <c r="Y29" s="11">
        <f>IF('OddsRatio_working_3-way'!W29&gt;=0,IF('OddsRatio_working_3-way'!V29+SQRT('OddsRatio_working_3-way'!W29)&gt;0,0,PI()),ACOS('OddsRatio_working_3-way'!V29/(2*'OddsRatio_working_3-way'!X29)))</f>
        <v>0.40846982587490444</v>
      </c>
      <c r="Z29" s="11">
        <f>'OddsRatio_working_3-way'!X29^(1/3)*COS('OddsRatio_working_3-way'!Y29/3)</f>
        <v>0.52152695715514252</v>
      </c>
      <c r="AA29" s="11">
        <f>'OddsRatio_working_3-way'!X29^(1/3)*COS(('OddsRatio_working_3-way'!Y29+2*PI())/3)</f>
        <v>-0.32264222815226989</v>
      </c>
      <c r="AB29" s="11">
        <f>'OddsRatio_working_3-way'!X29^(1/3)*COS(('OddsRatio_working_3-way'!Y29+4*PI())/3)</f>
        <v>-0.1988847290028726</v>
      </c>
      <c r="AC29" s="11">
        <f>'OddsRatio_working_3-way'!X29^(1/3)*SIN('OddsRatio_working_3-way'!Y29/3)</f>
        <v>7.145142544813933E-2</v>
      </c>
      <c r="AD29" s="11">
        <f>'OddsRatio_working_3-way'!X29^(1/3)*SIN(('OddsRatio_working_3-way'!Y29+2*PI())/3)</f>
        <v>0.41592988093068228</v>
      </c>
      <c r="AE29" s="11">
        <f>'OddsRatio_working_3-way'!X29^(1/3)*SIN(('OddsRatio_working_3-way'!Y29+4*PI())/3)</f>
        <v>-0.48738130637882165</v>
      </c>
      <c r="AF29" s="11">
        <f>-'OddsRatio_working_3-way'!U29/(3*'OddsRatio_working_3-way'!X29^(1/3))*COS(('OddsRatio_working_3-way'!Y29)/3)</f>
        <v>0.52152695715514252</v>
      </c>
      <c r="AG29" s="11">
        <f>-'OddsRatio_working_3-way'!U29/(3*'OddsRatio_working_3-way'!X29^(1/3))*COS(('OddsRatio_working_3-way'!Y29+2*PI())/3)</f>
        <v>-0.32264222815226989</v>
      </c>
      <c r="AH29" s="11">
        <f>-'OddsRatio_working_3-way'!U29/(3*'OddsRatio_working_3-way'!X29^(1/3))*COS(('OddsRatio_working_3-way'!Y29+4*PI())/3)</f>
        <v>-0.1988847290028726</v>
      </c>
      <c r="AI29" s="11">
        <f>'OddsRatio_working_3-way'!U29/(3*'OddsRatio_working_3-way'!X29^(1/3))*SIN(('OddsRatio_working_3-way'!Y29)/3)</f>
        <v>-7.145142544813933E-2</v>
      </c>
      <c r="AJ29" s="11">
        <f>'OddsRatio_working_3-way'!U29/(3*'OddsRatio_working_3-way'!X29^(1/3))*SIN(('OddsRatio_working_3-way'!Y29+2*PI())/3)</f>
        <v>-0.41592988093068228</v>
      </c>
      <c r="AK29" s="11">
        <f>'OddsRatio_working_3-way'!U29/(3*'OddsRatio_working_3-way'!X29^(1/3))*SIN(('OddsRatio_working_3-way'!Y29+4*PI())/3)</f>
        <v>0.48738130637882165</v>
      </c>
      <c r="AL29" s="11">
        <f>'OddsRatio_working_3-way'!Z29+'OddsRatio_working_3-way'!AF29</f>
        <v>1.043053914310285</v>
      </c>
      <c r="AM29" s="11">
        <f>'OddsRatio_working_3-way'!AA29+'OddsRatio_working_3-way'!AG29</f>
        <v>-0.64528445630453979</v>
      </c>
      <c r="AN29" s="11">
        <f>'OddsRatio_working_3-way'!AB29+'OddsRatio_working_3-way'!AH29</f>
        <v>-0.3977694580057452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1.043053914310285</v>
      </c>
      <c r="AS29" s="11">
        <f>IF(('OddsRatio_working_3-way'!X29=0),IF(Q29&gt;0,-Q29^(1/3),(-Q29)^(1/3)),'OddsRatio_working_3-way'!AM29-'OddsRatio_working_3-way'!R29/3)</f>
        <v>-0.64528445630453979</v>
      </c>
      <c r="AT29" s="11">
        <f>IF(('OddsRatio_working_3-way'!X29=0),IF(Q29&gt;0,-Q29^(1/3),(-Q29)^(1/3)),'OddsRatio_working_3-way'!AN29-'OddsRatio_working_3-way'!R29/3)</f>
        <v>-0.3977694580057452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4.21</v>
      </c>
      <c r="D30" s="9">
        <f t="shared" si="13"/>
        <v>0.53987895734557867</v>
      </c>
      <c r="E30" s="9">
        <f t="shared" si="14"/>
        <v>0.2295104189034014</v>
      </c>
      <c r="F30" s="9">
        <f t="shared" si="15"/>
        <v>0.23061062375101971</v>
      </c>
      <c r="G30" s="9">
        <f t="shared" si="16"/>
        <v>1.0393500526639659</v>
      </c>
      <c r="H30" s="9">
        <f t="shared" si="17"/>
        <v>1.8522670431844521</v>
      </c>
      <c r="I30" s="9">
        <f t="shared" si="18"/>
        <v>4.35710067010461</v>
      </c>
      <c r="J30" s="9">
        <f t="shared" si="19"/>
        <v>4.3363136690513295</v>
      </c>
      <c r="K30" s="11">
        <f t="shared" si="20"/>
        <v>0.54945054945054939</v>
      </c>
      <c r="L30" s="11">
        <f t="shared" si="21"/>
        <v>0.23640661938534277</v>
      </c>
      <c r="M30" s="11">
        <f t="shared" si="22"/>
        <v>0.23752969121140144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-0.26231767592256783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0.22399729277982672</v>
      </c>
      <c r="Q30" s="11">
        <f>2*'OddsRatio_working_3-way'!K30*'OddsRatio_working_3-way'!L30*'OddsRatio_working_3-way'!M30</f>
        <v>6.1707243190034913E-2</v>
      </c>
      <c r="R30" s="11">
        <f t="shared" si="23"/>
        <v>0</v>
      </c>
      <c r="S30" s="11">
        <f t="shared" si="24"/>
        <v>-0.85391612285383045</v>
      </c>
      <c r="T30" s="11">
        <f t="shared" si="25"/>
        <v>-0.23523860133714339</v>
      </c>
      <c r="U30" s="11">
        <f>'OddsRatio_working_3-way'!S30-'OddsRatio_working_3-way'!R30^2/3</f>
        <v>-0.85391612285383045</v>
      </c>
      <c r="V30" s="11">
        <f>'OddsRatio_working_3-way'!S30*'OddsRatio_working_3-way'!R30/3-2*'OddsRatio_working_3-way'!R30^3/27-'OddsRatio_working_3-way'!T30</f>
        <v>0.23523860133714339</v>
      </c>
      <c r="W30" s="11">
        <f>'OddsRatio_working_3-way'!V30^2+4*'OddsRatio_working_3-way'!U30^3/27</f>
        <v>-3.6907594987586743E-2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0.15185914077414159</v>
      </c>
      <c r="Y30" s="11">
        <f>IF('OddsRatio_working_3-way'!W30&gt;=0,IF('OddsRatio_working_3-way'!V30+SQRT('OddsRatio_working_3-way'!W30)&gt;0,0,PI()),ACOS('OddsRatio_working_3-way'!V30/(2*'OddsRatio_working_3-way'!X30)))</f>
        <v>0.68482627141141039</v>
      </c>
      <c r="Z30" s="11">
        <f>'OddsRatio_working_3-way'!X30^(1/3)*COS('OddsRatio_working_3-way'!Y30/3)</f>
        <v>0.51967502633198293</v>
      </c>
      <c r="AA30" s="11">
        <f>'OddsRatio_working_3-way'!X30^(1/3)*COS(('OddsRatio_working_3-way'!Y30+2*PI())/3)</f>
        <v>-0.36439577906877535</v>
      </c>
      <c r="AB30" s="11">
        <f>'OddsRatio_working_3-way'!X30^(1/3)*COS(('OddsRatio_working_3-way'!Y30+4*PI())/3)</f>
        <v>-0.15527924726320766</v>
      </c>
      <c r="AC30" s="11">
        <f>'OddsRatio_working_3-way'!X30^(1/3)*SIN('OddsRatio_working_3-way'!Y30/3)</f>
        <v>0.12073348592994558</v>
      </c>
      <c r="AD30" s="11">
        <f>'OddsRatio_working_3-way'!X30^(1/3)*SIN(('OddsRatio_working_3-way'!Y30+2*PI())/3)</f>
        <v>0.38968503155087153</v>
      </c>
      <c r="AE30" s="11">
        <f>'OddsRatio_working_3-way'!X30^(1/3)*SIN(('OddsRatio_working_3-way'!Y30+4*PI())/3)</f>
        <v>-0.51041851748081701</v>
      </c>
      <c r="AF30" s="11">
        <f>-'OddsRatio_working_3-way'!U30/(3*'OddsRatio_working_3-way'!X30^(1/3))*COS(('OddsRatio_working_3-way'!Y30)/3)</f>
        <v>0.51967502633198293</v>
      </c>
      <c r="AG30" s="11">
        <f>-'OddsRatio_working_3-way'!U30/(3*'OddsRatio_working_3-way'!X30^(1/3))*COS(('OddsRatio_working_3-way'!Y30+2*PI())/3)</f>
        <v>-0.36439577906877535</v>
      </c>
      <c r="AH30" s="11">
        <f>-'OddsRatio_working_3-way'!U30/(3*'OddsRatio_working_3-way'!X30^(1/3))*COS(('OddsRatio_working_3-way'!Y30+4*PI())/3)</f>
        <v>-0.15527924726320766</v>
      </c>
      <c r="AI30" s="11">
        <f>'OddsRatio_working_3-way'!U30/(3*'OddsRatio_working_3-way'!X30^(1/3))*SIN(('OddsRatio_working_3-way'!Y30)/3)</f>
        <v>-0.12073348592994558</v>
      </c>
      <c r="AJ30" s="11">
        <f>'OddsRatio_working_3-way'!U30/(3*'OddsRatio_working_3-way'!X30^(1/3))*SIN(('OddsRatio_working_3-way'!Y30+2*PI())/3)</f>
        <v>-0.38968503155087153</v>
      </c>
      <c r="AK30" s="11">
        <f>'OddsRatio_working_3-way'!U30/(3*'OddsRatio_working_3-way'!X30^(1/3))*SIN(('OddsRatio_working_3-way'!Y30+4*PI())/3)</f>
        <v>0.51041851748081701</v>
      </c>
      <c r="AL30" s="11">
        <f>'OddsRatio_working_3-way'!Z30+'OddsRatio_working_3-way'!AF30</f>
        <v>1.0393500526639659</v>
      </c>
      <c r="AM30" s="11">
        <f>'OddsRatio_working_3-way'!AA30+'OddsRatio_working_3-way'!AG30</f>
        <v>-0.7287915581375507</v>
      </c>
      <c r="AN30" s="11">
        <f>'OddsRatio_working_3-way'!AB30+'OddsRatio_working_3-way'!AH30</f>
        <v>-0.31055849452641532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1.0393500526639659</v>
      </c>
      <c r="AS30" s="11">
        <f>IF(('OddsRatio_working_3-way'!X30=0),IF(Q30&gt;0,-Q30^(1/3),(-Q30)^(1/3)),'OddsRatio_working_3-way'!AM30-'OddsRatio_working_3-way'!R30/3)</f>
        <v>-0.7287915581375507</v>
      </c>
      <c r="AT30" s="11">
        <f>IF(('OddsRatio_working_3-way'!X30=0),IF(Q30&gt;0,-Q30^(1/3),(-Q30)^(1/3)),'OddsRatio_working_3-way'!AN30-'OddsRatio_working_3-way'!R30/3)</f>
        <v>-0.31055849452641532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2.42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3.1</v>
      </c>
      <c r="D31" s="9">
        <f t="shared" si="13"/>
        <v>0.40506521026007519</v>
      </c>
      <c r="E31" s="9">
        <f t="shared" si="14"/>
        <v>0.27968400725200593</v>
      </c>
      <c r="F31" s="9">
        <f t="shared" si="15"/>
        <v>0.31525078248791888</v>
      </c>
      <c r="G31" s="9">
        <f t="shared" si="16"/>
        <v>1.0343227489709075</v>
      </c>
      <c r="H31" s="9">
        <f t="shared" si="17"/>
        <v>2.4687383035386881</v>
      </c>
      <c r="I31" s="9">
        <f t="shared" si="18"/>
        <v>3.5754636449375599</v>
      </c>
      <c r="J31" s="9">
        <f t="shared" si="19"/>
        <v>3.1720777728389056</v>
      </c>
      <c r="K31" s="11">
        <f t="shared" si="20"/>
        <v>0.41322314049586778</v>
      </c>
      <c r="L31" s="11">
        <f t="shared" si="21"/>
        <v>0.28653295128939826</v>
      </c>
      <c r="M31" s="11">
        <f t="shared" si="22"/>
        <v>0.32258064516129031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-0.28359887220141489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0.22954719238193594</v>
      </c>
      <c r="Q31" s="11">
        <f>2*'OddsRatio_working_3-way'!K31*'OddsRatio_working_3-way'!L31*'OddsRatio_working_3-way'!M31</f>
        <v>7.6388416766035264E-2</v>
      </c>
      <c r="R31" s="11">
        <f t="shared" si="23"/>
        <v>0</v>
      </c>
      <c r="S31" s="11">
        <f t="shared" si="24"/>
        <v>-0.80940798741579312</v>
      </c>
      <c r="T31" s="11">
        <f t="shared" si="25"/>
        <v>-0.26935373957264336</v>
      </c>
      <c r="U31" s="11">
        <f>'OddsRatio_working_3-way'!S31-'OddsRatio_working_3-way'!R31^2/3</f>
        <v>-0.80940798741579312</v>
      </c>
      <c r="V31" s="11">
        <f>'OddsRatio_working_3-way'!S31*'OddsRatio_working_3-way'!R31/3-2*'OddsRatio_working_3-way'!R31^3/27-'OddsRatio_working_3-way'!T31</f>
        <v>0.26935373957264336</v>
      </c>
      <c r="W31" s="11">
        <f>'OddsRatio_working_3-way'!V31^2+4*'OddsRatio_working_3-way'!U31^3/27</f>
        <v>-6.0080582503428959E-3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0.14014233413935837</v>
      </c>
      <c r="Y31" s="11">
        <f>IF('OddsRatio_working_3-way'!W31&gt;=0,IF('OddsRatio_working_3-way'!V31+SQRT('OddsRatio_working_3-way'!W31)&gt;0,0,PI()),ACOS('OddsRatio_working_3-way'!V31/(2*'OddsRatio_working_3-way'!X31)))</f>
        <v>0.28019829850903566</v>
      </c>
      <c r="Z31" s="11">
        <f>'OddsRatio_working_3-way'!X31^(1/3)*COS('OddsRatio_working_3-way'!Y31/3)</f>
        <v>0.51716137448545374</v>
      </c>
      <c r="AA31" s="11">
        <f>'OddsRatio_working_3-way'!X31^(1/3)*COS(('OddsRatio_working_3-way'!Y31+2*PI())/3)</f>
        <v>-0.30053401141597408</v>
      </c>
      <c r="AB31" s="11">
        <f>'OddsRatio_working_3-way'!X31^(1/3)*COS(('OddsRatio_working_3-way'!Y31+4*PI())/3)</f>
        <v>-0.21662736306947977</v>
      </c>
      <c r="AC31" s="11">
        <f>'OddsRatio_working_3-way'!X31^(1/3)*SIN('OddsRatio_working_3-way'!Y31/3)</f>
        <v>4.8443526009647915E-2</v>
      </c>
      <c r="AD31" s="11">
        <f>'OddsRatio_working_3-way'!X31^(1/3)*SIN(('OddsRatio_working_3-way'!Y31+2*PI())/3)</f>
        <v>0.4236531251556564</v>
      </c>
      <c r="AE31" s="11">
        <f>'OddsRatio_working_3-way'!X31^(1/3)*SIN(('OddsRatio_working_3-way'!Y31+4*PI())/3)</f>
        <v>-0.47209665116530414</v>
      </c>
      <c r="AF31" s="11">
        <f>-'OddsRatio_working_3-way'!U31/(3*'OddsRatio_working_3-way'!X31^(1/3))*COS(('OddsRatio_working_3-way'!Y31)/3)</f>
        <v>0.51716137448545363</v>
      </c>
      <c r="AG31" s="11">
        <f>-'OddsRatio_working_3-way'!U31/(3*'OddsRatio_working_3-way'!X31^(1/3))*COS(('OddsRatio_working_3-way'!Y31+2*PI())/3)</f>
        <v>-0.30053401141597397</v>
      </c>
      <c r="AH31" s="11">
        <f>-'OddsRatio_working_3-way'!U31/(3*'OddsRatio_working_3-way'!X31^(1/3))*COS(('OddsRatio_working_3-way'!Y31+4*PI())/3)</f>
        <v>-0.21662736306947972</v>
      </c>
      <c r="AI31" s="11">
        <f>'OddsRatio_working_3-way'!U31/(3*'OddsRatio_working_3-way'!X31^(1/3))*SIN(('OddsRatio_working_3-way'!Y31)/3)</f>
        <v>-4.8443526009647908E-2</v>
      </c>
      <c r="AJ31" s="11">
        <f>'OddsRatio_working_3-way'!U31/(3*'OddsRatio_working_3-way'!X31^(1/3))*SIN(('OddsRatio_working_3-way'!Y31+2*PI())/3)</f>
        <v>-0.42365312515565634</v>
      </c>
      <c r="AK31" s="11">
        <f>'OddsRatio_working_3-way'!U31/(3*'OddsRatio_working_3-way'!X31^(1/3))*SIN(('OddsRatio_working_3-way'!Y31+4*PI())/3)</f>
        <v>0.47209665116530408</v>
      </c>
      <c r="AL31" s="11">
        <f>'OddsRatio_working_3-way'!Z31+'OddsRatio_working_3-way'!AF31</f>
        <v>1.0343227489709075</v>
      </c>
      <c r="AM31" s="11">
        <f>'OddsRatio_working_3-way'!AA31+'OddsRatio_working_3-way'!AG31</f>
        <v>-0.60106802283194805</v>
      </c>
      <c r="AN31" s="11">
        <f>'OddsRatio_working_3-way'!AB31+'OddsRatio_working_3-way'!AH31</f>
        <v>-0.43325472613895949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1.0343227489709075</v>
      </c>
      <c r="AS31" s="11">
        <f>IF(('OddsRatio_working_3-way'!X31=0),IF(Q31&gt;0,-Q31^(1/3),(-Q31)^(1/3)),'OddsRatio_working_3-way'!AM31-'OddsRatio_working_3-way'!R31/3)</f>
        <v>-0.60106802283194805</v>
      </c>
      <c r="AT31" s="11">
        <f>IF(('OddsRatio_working_3-way'!X31=0),IF(Q31&gt;0,-Q31^(1/3),(-Q31)^(1/3)),'OddsRatio_working_3-way'!AN31-'OddsRatio_working_3-way'!R31/3)</f>
        <v>-0.43325472613895949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7.69</v>
      </c>
      <c r="B32" s="4">
        <f>IF('True_Odds_Calculator_3-way'!B33="","",'True_Odds_Calculator_3-way'!B33)</f>
        <v>4.1900000000000004</v>
      </c>
      <c r="C32" s="4">
        <f>IF('True_Odds_Calculator_3-way'!C33="","",'True_Odds_Calculator_3-way'!C33)</f>
        <v>1.52</v>
      </c>
      <c r="D32" s="9">
        <f t="shared" si="13"/>
        <v>0.12433016909611633</v>
      </c>
      <c r="E32" s="9">
        <f t="shared" si="14"/>
        <v>0.22944362253749953</v>
      </c>
      <c r="F32" s="9">
        <f t="shared" si="15"/>
        <v>0.646226208366384</v>
      </c>
      <c r="G32" s="9">
        <f t="shared" si="16"/>
        <v>1.0527802894281704</v>
      </c>
      <c r="H32" s="9">
        <f t="shared" si="17"/>
        <v>8.043100136274461</v>
      </c>
      <c r="I32" s="9">
        <f t="shared" si="18"/>
        <v>4.3583691232758639</v>
      </c>
      <c r="J32" s="9">
        <f t="shared" si="19"/>
        <v>1.5474457505026484</v>
      </c>
      <c r="K32" s="11">
        <f t="shared" si="20"/>
        <v>0.13003901170351104</v>
      </c>
      <c r="L32" s="11">
        <f t="shared" si="21"/>
        <v>0.2386634844868735</v>
      </c>
      <c r="M32" s="11">
        <f t="shared" si="22"/>
        <v>0.65789473684210531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-0.22658762834226465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0.21234859341108453</v>
      </c>
      <c r="Q32" s="11">
        <f>2*'OddsRatio_working_3-way'!K32*'OddsRatio_working_3-way'!L32*'OddsRatio_working_3-way'!M32</f>
        <v>4.0836267963670091E-2</v>
      </c>
      <c r="R32" s="11">
        <f t="shared" si="23"/>
        <v>0</v>
      </c>
      <c r="S32" s="11">
        <f t="shared" si="24"/>
        <v>-0.93715881561868952</v>
      </c>
      <c r="T32" s="11">
        <f t="shared" si="25"/>
        <v>-0.18022284915744025</v>
      </c>
      <c r="U32" s="11">
        <f>'OddsRatio_working_3-way'!S32-'OddsRatio_working_3-way'!R32^2/3</f>
        <v>-0.93715881561868952</v>
      </c>
      <c r="V32" s="11">
        <f>'OddsRatio_working_3-way'!S32*'OddsRatio_working_3-way'!R32/3-2*'OddsRatio_working_3-way'!R32^3/27-'OddsRatio_working_3-way'!T32</f>
        <v>0.18022284915744025</v>
      </c>
      <c r="W32" s="11">
        <f>'OddsRatio_working_3-way'!V32^2+4*'OddsRatio_working_3-way'!U32^3/27</f>
        <v>-8.9456810489567107E-2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0.17459745548546274</v>
      </c>
      <c r="Y32" s="11">
        <f>IF('OddsRatio_working_3-way'!W32&gt;=0,IF('OddsRatio_working_3-way'!V32+SQRT('OddsRatio_working_3-way'!W32)&gt;0,0,PI()),ACOS('OddsRatio_working_3-way'!V32/(2*'OddsRatio_working_3-way'!X32)))</f>
        <v>1.0284937004138164</v>
      </c>
      <c r="Z32" s="11">
        <f>'OddsRatio_working_3-way'!X32^(1/3)*COS('OddsRatio_working_3-way'!Y32/3)</f>
        <v>0.52639014471408518</v>
      </c>
      <c r="AA32" s="11">
        <f>'OddsRatio_working_3-way'!X32^(1/3)*COS(('OddsRatio_working_3-way'!Y32+2*PI())/3)</f>
        <v>-0.42590575290870686</v>
      </c>
      <c r="AB32" s="11">
        <f>'OddsRatio_working_3-way'!X32^(1/3)*COS(('OddsRatio_working_3-way'!Y32+4*PI())/3)</f>
        <v>-0.10048439180537826</v>
      </c>
      <c r="AC32" s="11">
        <f>'OddsRatio_working_3-way'!X32^(1/3)*SIN('OddsRatio_working_3-way'!Y32/3)</f>
        <v>0.18788211043306105</v>
      </c>
      <c r="AD32" s="11">
        <f>'OddsRatio_working_3-way'!X32^(1/3)*SIN(('OddsRatio_working_3-way'!Y32+2*PI())/3)</f>
        <v>0.36192618240763419</v>
      </c>
      <c r="AE32" s="11">
        <f>'OddsRatio_working_3-way'!X32^(1/3)*SIN(('OddsRatio_working_3-way'!Y32+4*PI())/3)</f>
        <v>-0.54980829284069521</v>
      </c>
      <c r="AF32" s="11">
        <f>-'OddsRatio_working_3-way'!U32/(3*'OddsRatio_working_3-way'!X32^(1/3))*COS(('OddsRatio_working_3-way'!Y32)/3)</f>
        <v>0.52639014471408518</v>
      </c>
      <c r="AG32" s="11">
        <f>-'OddsRatio_working_3-way'!U32/(3*'OddsRatio_working_3-way'!X32^(1/3))*COS(('OddsRatio_working_3-way'!Y32+2*PI())/3)</f>
        <v>-0.42590575290870686</v>
      </c>
      <c r="AH32" s="11">
        <f>-'OddsRatio_working_3-way'!U32/(3*'OddsRatio_working_3-way'!X32^(1/3))*COS(('OddsRatio_working_3-way'!Y32+4*PI())/3)</f>
        <v>-0.10048439180537826</v>
      </c>
      <c r="AI32" s="11">
        <f>'OddsRatio_working_3-way'!U32/(3*'OddsRatio_working_3-way'!X32^(1/3))*SIN(('OddsRatio_working_3-way'!Y32)/3)</f>
        <v>-0.18788211043306105</v>
      </c>
      <c r="AJ32" s="11">
        <f>'OddsRatio_working_3-way'!U32/(3*'OddsRatio_working_3-way'!X32^(1/3))*SIN(('OddsRatio_working_3-way'!Y32+2*PI())/3)</f>
        <v>-0.36192618240763419</v>
      </c>
      <c r="AK32" s="11">
        <f>'OddsRatio_working_3-way'!U32/(3*'OddsRatio_working_3-way'!X32^(1/3))*SIN(('OddsRatio_working_3-way'!Y32+4*PI())/3)</f>
        <v>0.54980829284069521</v>
      </c>
      <c r="AL32" s="11">
        <f>'OddsRatio_working_3-way'!Z32+'OddsRatio_working_3-way'!AF32</f>
        <v>1.0527802894281704</v>
      </c>
      <c r="AM32" s="11">
        <f>'OddsRatio_working_3-way'!AA32+'OddsRatio_working_3-way'!AG32</f>
        <v>-0.85181150581741372</v>
      </c>
      <c r="AN32" s="11">
        <f>'OddsRatio_working_3-way'!AB32+'OddsRatio_working_3-way'!AH32</f>
        <v>-0.20096878361075651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1.0527802894281704</v>
      </c>
      <c r="AS32" s="11">
        <f>IF(('OddsRatio_working_3-way'!X32=0),IF(Q32&gt;0,-Q32^(1/3),(-Q32)^(1/3)),'OddsRatio_working_3-way'!AM32-'OddsRatio_working_3-way'!R32/3)</f>
        <v>-0.85181150581741372</v>
      </c>
      <c r="AT32" s="11">
        <f>IF(('OddsRatio_working_3-way'!X32=0),IF(Q32&gt;0,-Q32^(1/3),(-Q32)^(1/3)),'OddsRatio_working_3-way'!AN32-'OddsRatio_working_3-way'!R32/3)</f>
        <v>-0.20096878361075651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3.23</v>
      </c>
      <c r="C33" s="4">
        <f>IF('True_Odds_Calculator_3-way'!C34="","",'True_Odds_Calculator_3-way'!C34)</f>
        <v>2.8</v>
      </c>
      <c r="D33" s="9">
        <f t="shared" si="13"/>
        <v>0.34733776153763285</v>
      </c>
      <c r="E33" s="9">
        <f t="shared" si="14"/>
        <v>0.30281533557575485</v>
      </c>
      <c r="F33" s="9">
        <f t="shared" si="15"/>
        <v>0.34984690288661197</v>
      </c>
      <c r="G33" s="9">
        <f t="shared" si="16"/>
        <v>1.0324406535622803</v>
      </c>
      <c r="H33" s="9">
        <f t="shared" si="17"/>
        <v>2.8790419894833503</v>
      </c>
      <c r="I33" s="9">
        <f t="shared" si="18"/>
        <v>3.3023426574438846</v>
      </c>
      <c r="J33" s="9">
        <f t="shared" si="19"/>
        <v>2.8583931764121049</v>
      </c>
      <c r="K33" s="11">
        <f t="shared" si="20"/>
        <v>0.3546099290780142</v>
      </c>
      <c r="L33" s="11">
        <f t="shared" si="21"/>
        <v>0.30959752321981426</v>
      </c>
      <c r="M33" s="11">
        <f t="shared" si="22"/>
        <v>0.35714285714285715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-0.28644358079177901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0.22937506469553109</v>
      </c>
      <c r="Q33" s="11">
        <f>2*'OddsRatio_working_3-way'!K33*'OddsRatio_working_3-way'!L33*'OddsRatio_working_3-way'!M33</f>
        <v>7.8418825536933703E-2</v>
      </c>
      <c r="R33" s="11">
        <f t="shared" si="23"/>
        <v>0</v>
      </c>
      <c r="S33" s="11">
        <f t="shared" si="24"/>
        <v>-0.80076873798846959</v>
      </c>
      <c r="T33" s="11">
        <f t="shared" si="25"/>
        <v>-0.27376708991058785</v>
      </c>
      <c r="U33" s="11">
        <f>'OddsRatio_working_3-way'!S33-'OddsRatio_working_3-way'!R33^2/3</f>
        <v>-0.80076873798846959</v>
      </c>
      <c r="V33" s="11">
        <f>'OddsRatio_working_3-way'!S33*'OddsRatio_working_3-way'!R33/3-2*'OddsRatio_working_3-way'!R33^3/27-'OddsRatio_working_3-way'!T33</f>
        <v>0.27376708991058785</v>
      </c>
      <c r="W33" s="11">
        <f>'OddsRatio_working_3-way'!V33^2+4*'OddsRatio_working_3-way'!U33^3/27</f>
        <v>-1.1223057695297911E-3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0.137904609502041</v>
      </c>
      <c r="Y33" s="11">
        <f>IF('OddsRatio_working_3-way'!W33&gt;=0,IF('OddsRatio_working_3-way'!V33+SQRT('OddsRatio_working_3-way'!W33)&gt;0,0,PI()),ACOS('OddsRatio_working_3-way'!V33/(2*'OddsRatio_working_3-way'!X33)))</f>
        <v>0.12176445632940691</v>
      </c>
      <c r="Z33" s="11">
        <f>'OddsRatio_working_3-way'!X33^(1/3)*COS('OddsRatio_working_3-way'!Y33/3)</f>
        <v>0.51622032678114016</v>
      </c>
      <c r="AA33" s="11">
        <f>'OddsRatio_working_3-way'!X33^(1/3)*COS(('OddsRatio_working_3-way'!Y33+2*PI())/3)</f>
        <v>-0.27626547006925462</v>
      </c>
      <c r="AB33" s="11">
        <f>'OddsRatio_working_3-way'!X33^(1/3)*COS(('OddsRatio_working_3-way'!Y33+4*PI())/3)</f>
        <v>-0.23995485671188563</v>
      </c>
      <c r="AC33" s="11">
        <f>'OddsRatio_working_3-way'!X33^(1/3)*SIN('OddsRatio_working_3-way'!Y33/3)</f>
        <v>2.0963942396317426E-2</v>
      </c>
      <c r="AD33" s="11">
        <f>'OddsRatio_working_3-way'!X33^(1/3)*SIN(('OddsRatio_working_3-way'!Y33+2*PI())/3)</f>
        <v>0.43657794574421299</v>
      </c>
      <c r="AE33" s="11">
        <f>'OddsRatio_working_3-way'!X33^(1/3)*SIN(('OddsRatio_working_3-way'!Y33+4*PI())/3)</f>
        <v>-0.45754188814053043</v>
      </c>
      <c r="AF33" s="11">
        <f>-'OddsRatio_working_3-way'!U33/(3*'OddsRatio_working_3-way'!X33^(1/3))*COS(('OddsRatio_working_3-way'!Y33)/3)</f>
        <v>0.51622032678114016</v>
      </c>
      <c r="AG33" s="11">
        <f>-'OddsRatio_working_3-way'!U33/(3*'OddsRatio_working_3-way'!X33^(1/3))*COS(('OddsRatio_working_3-way'!Y33+2*PI())/3)</f>
        <v>-0.27626547006925462</v>
      </c>
      <c r="AH33" s="11">
        <f>-'OddsRatio_working_3-way'!U33/(3*'OddsRatio_working_3-way'!X33^(1/3))*COS(('OddsRatio_working_3-way'!Y33+4*PI())/3)</f>
        <v>-0.23995485671188563</v>
      </c>
      <c r="AI33" s="11">
        <f>'OddsRatio_working_3-way'!U33/(3*'OddsRatio_working_3-way'!X33^(1/3))*SIN(('OddsRatio_working_3-way'!Y33)/3)</f>
        <v>-2.0963942396317426E-2</v>
      </c>
      <c r="AJ33" s="11">
        <f>'OddsRatio_working_3-way'!U33/(3*'OddsRatio_working_3-way'!X33^(1/3))*SIN(('OddsRatio_working_3-way'!Y33+2*PI())/3)</f>
        <v>-0.43657794574421299</v>
      </c>
      <c r="AK33" s="11">
        <f>'OddsRatio_working_3-way'!U33/(3*'OddsRatio_working_3-way'!X33^(1/3))*SIN(('OddsRatio_working_3-way'!Y33+4*PI())/3)</f>
        <v>0.45754188814053043</v>
      </c>
      <c r="AL33" s="11">
        <f>'OddsRatio_working_3-way'!Z33+'OddsRatio_working_3-way'!AF33</f>
        <v>1.0324406535622803</v>
      </c>
      <c r="AM33" s="11">
        <f>'OddsRatio_working_3-way'!AA33+'OddsRatio_working_3-way'!AG33</f>
        <v>-0.55253094013850923</v>
      </c>
      <c r="AN33" s="11">
        <f>'OddsRatio_working_3-way'!AB33+'OddsRatio_working_3-way'!AH33</f>
        <v>-0.47990971342377126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1.0324406535622803</v>
      </c>
      <c r="AS33" s="11">
        <f>IF(('OddsRatio_working_3-way'!X33=0),IF(Q33&gt;0,-Q33^(1/3),(-Q33)^(1/3)),'OddsRatio_working_3-way'!AM33-'OddsRatio_working_3-way'!R33/3)</f>
        <v>-0.55253094013850923</v>
      </c>
      <c r="AT33" s="11">
        <f>IF(('OddsRatio_working_3-way'!X33=0),IF(Q33&gt;0,-Q33^(1/3),(-Q33)^(1/3)),'OddsRatio_working_3-way'!AN33-'OddsRatio_working_3-way'!R33/3)</f>
        <v>-0.47990971342377126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2.64</v>
      </c>
      <c r="D34" s="9">
        <f t="shared" si="13"/>
        <v>0.32197369871019571</v>
      </c>
      <c r="E34" s="9">
        <f t="shared" si="14"/>
        <v>0.3066840059023494</v>
      </c>
      <c r="F34" s="9">
        <f t="shared" si="15"/>
        <v>0.37134229538745489</v>
      </c>
      <c r="G34" s="9">
        <f t="shared" si="16"/>
        <v>1.032276348338466</v>
      </c>
      <c r="H34" s="9">
        <f t="shared" si="17"/>
        <v>3.1058437506104708</v>
      </c>
      <c r="I34" s="9">
        <f t="shared" si="18"/>
        <v>3.2606852028612403</v>
      </c>
      <c r="J34" s="9">
        <f t="shared" si="19"/>
        <v>2.6929332112750846</v>
      </c>
      <c r="K34" s="11">
        <f t="shared" si="20"/>
        <v>0.32894736842105265</v>
      </c>
      <c r="L34" s="11">
        <f t="shared" si="21"/>
        <v>0.31347962382445144</v>
      </c>
      <c r="M34" s="11">
        <f t="shared" si="22"/>
        <v>0.37878787878787878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-0.28618702284351516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0.22928197167184136</v>
      </c>
      <c r="Q34" s="11">
        <f>2*'OddsRatio_working_3-way'!K34*'OddsRatio_working_3-way'!L34*'OddsRatio_working_3-way'!M34</f>
        <v>7.8119922205056674E-2</v>
      </c>
      <c r="R34" s="11">
        <f t="shared" si="23"/>
        <v>0</v>
      </c>
      <c r="S34" s="11">
        <f t="shared" si="24"/>
        <v>-0.80116131540042246</v>
      </c>
      <c r="T34" s="11">
        <f t="shared" si="25"/>
        <v>-0.27296808020457319</v>
      </c>
      <c r="U34" s="11">
        <f>'OddsRatio_working_3-way'!S34-'OddsRatio_working_3-way'!R34^2/3</f>
        <v>-0.80116131540042246</v>
      </c>
      <c r="V34" s="11">
        <f>'OddsRatio_working_3-way'!S34*'OddsRatio_working_3-way'!R34/3-2*'OddsRatio_working_3-way'!R34^3/27-'OddsRatio_working_3-way'!T34</f>
        <v>0.27296808020457319</v>
      </c>
      <c r="W34" s="11">
        <f>'OddsRatio_working_3-way'!V34^2+4*'OddsRatio_working_3-way'!U34^3/27</f>
        <v>-1.6710885084408739E-3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0.13800603367154929</v>
      </c>
      <c r="Y34" s="11">
        <f>IF('OddsRatio_working_3-way'!W34&gt;=0,IF('OddsRatio_working_3-way'!V34+SQRT('OddsRatio_working_3-way'!W34)&gt;0,0,PI()),ACOS('OddsRatio_working_3-way'!V34/(2*'OddsRatio_working_3-way'!X34)))</f>
        <v>0.14865253236736775</v>
      </c>
      <c r="Z34" s="11">
        <f>'OddsRatio_working_3-way'!X34^(1/3)*COS('OddsRatio_working_3-way'!Y34/3)</f>
        <v>0.51613817416923313</v>
      </c>
      <c r="AA34" s="11">
        <f>'OddsRatio_working_3-way'!X34^(1/3)*COS(('OddsRatio_working_3-way'!Y34+2*PI())/3)</f>
        <v>-0.28023590291466804</v>
      </c>
      <c r="AB34" s="11">
        <f>'OddsRatio_working_3-way'!X34^(1/3)*COS(('OddsRatio_working_3-way'!Y34+4*PI())/3)</f>
        <v>-0.23590227125456514</v>
      </c>
      <c r="AC34" s="11">
        <f>'OddsRatio_working_3-way'!X34^(1/3)*SIN('OddsRatio_working_3-way'!Y34/3)</f>
        <v>2.5596034173114079E-2</v>
      </c>
      <c r="AD34" s="11">
        <f>'OddsRatio_working_3-way'!X34^(1/3)*SIN(('OddsRatio_working_3-way'!Y34+2*PI())/3)</f>
        <v>0.43419075360691595</v>
      </c>
      <c r="AE34" s="11">
        <f>'OddsRatio_working_3-way'!X34^(1/3)*SIN(('OddsRatio_working_3-way'!Y34+4*PI())/3)</f>
        <v>-0.45978678778003007</v>
      </c>
      <c r="AF34" s="11">
        <f>-'OddsRatio_working_3-way'!U34/(3*'OddsRatio_working_3-way'!X34^(1/3))*COS(('OddsRatio_working_3-way'!Y34)/3)</f>
        <v>0.51613817416923302</v>
      </c>
      <c r="AG34" s="11">
        <f>-'OddsRatio_working_3-way'!U34/(3*'OddsRatio_working_3-way'!X34^(1/3))*COS(('OddsRatio_working_3-way'!Y34+2*PI())/3)</f>
        <v>-0.28023590291466799</v>
      </c>
      <c r="AH34" s="11">
        <f>-'OddsRatio_working_3-way'!U34/(3*'OddsRatio_working_3-way'!X34^(1/3))*COS(('OddsRatio_working_3-way'!Y34+4*PI())/3)</f>
        <v>-0.23590227125456509</v>
      </c>
      <c r="AI34" s="11">
        <f>'OddsRatio_working_3-way'!U34/(3*'OddsRatio_working_3-way'!X34^(1/3))*SIN(('OddsRatio_working_3-way'!Y34)/3)</f>
        <v>-2.5596034173114072E-2</v>
      </c>
      <c r="AJ34" s="11">
        <f>'OddsRatio_working_3-way'!U34/(3*'OddsRatio_working_3-way'!X34^(1/3))*SIN(('OddsRatio_working_3-way'!Y34+2*PI())/3)</f>
        <v>-0.43419075360691589</v>
      </c>
      <c r="AK34" s="11">
        <f>'OddsRatio_working_3-way'!U34/(3*'OddsRatio_working_3-way'!X34^(1/3))*SIN(('OddsRatio_working_3-way'!Y34+4*PI())/3)</f>
        <v>0.45978678778002996</v>
      </c>
      <c r="AL34" s="11">
        <f>'OddsRatio_working_3-way'!Z34+'OddsRatio_working_3-way'!AF34</f>
        <v>1.032276348338466</v>
      </c>
      <c r="AM34" s="11">
        <f>'OddsRatio_working_3-way'!AA34+'OddsRatio_working_3-way'!AG34</f>
        <v>-0.56047180582933609</v>
      </c>
      <c r="AN34" s="11">
        <f>'OddsRatio_working_3-way'!AB34+'OddsRatio_working_3-way'!AH34</f>
        <v>-0.47180454250913023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1.032276348338466</v>
      </c>
      <c r="AS34" s="11">
        <f>IF(('OddsRatio_working_3-way'!X34=0),IF(Q34&gt;0,-Q34^(1/3),(-Q34)^(1/3)),'OddsRatio_working_3-way'!AM34-'OddsRatio_working_3-way'!R34/3)</f>
        <v>-0.56047180582933609</v>
      </c>
      <c r="AT34" s="11">
        <f>IF(('OddsRatio_working_3-way'!X34=0),IF(Q34&gt;0,-Q34^(1/3),(-Q34)^(1/3)),'OddsRatio_working_3-way'!AN34-'OddsRatio_working_3-way'!R34/3)</f>
        <v>-0.47180454250913023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3.08</v>
      </c>
      <c r="C35" s="4">
        <f>IF('True_Odds_Calculator_3-way'!C36="","",'True_Odds_Calculator_3-way'!C36)</f>
        <v>3.5</v>
      </c>
      <c r="D35" s="9">
        <f t="shared" si="13"/>
        <v>0.40353141054334291</v>
      </c>
      <c r="E35" s="9">
        <f t="shared" si="14"/>
        <v>0.31746078126621996</v>
      </c>
      <c r="F35" s="9">
        <f t="shared" si="15"/>
        <v>0.27900780819043697</v>
      </c>
      <c r="G35" s="9">
        <f t="shared" si="16"/>
        <v>1.0336516336022386</v>
      </c>
      <c r="H35" s="9">
        <f t="shared" si="17"/>
        <v>2.4781218360512014</v>
      </c>
      <c r="I35" s="9">
        <f t="shared" si="18"/>
        <v>3.1499953978926563</v>
      </c>
      <c r="J35" s="9">
        <f t="shared" si="19"/>
        <v>3.5841290840055966</v>
      </c>
      <c r="K35" s="11">
        <f t="shared" si="20"/>
        <v>0.41152263374485593</v>
      </c>
      <c r="L35" s="11">
        <f t="shared" si="21"/>
        <v>0.32467532467532467</v>
      </c>
      <c r="M35" s="11">
        <f t="shared" si="22"/>
        <v>0.2857142857142857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-0.28386663307298221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0.22942959450895961</v>
      </c>
      <c r="Q35" s="11">
        <f>2*'OddsRatio_working_3-way'!K35*'OddsRatio_working_3-way'!L35*'OddsRatio_working_3-way'!M35</f>
        <v>7.6349282698489049E-2</v>
      </c>
      <c r="R35" s="11">
        <f t="shared" si="23"/>
        <v>0</v>
      </c>
      <c r="S35" s="11">
        <f t="shared" si="24"/>
        <v>-0.80823023130715466</v>
      </c>
      <c r="T35" s="11">
        <f t="shared" si="25"/>
        <v>-0.26896180742334597</v>
      </c>
      <c r="U35" s="11">
        <f>'OddsRatio_working_3-way'!S35-'OddsRatio_working_3-way'!R35^2/3</f>
        <v>-0.80823023130715466</v>
      </c>
      <c r="V35" s="11">
        <f>'OddsRatio_working_3-way'!S35*'OddsRatio_working_3-way'!R35/3-2*'OddsRatio_working_3-way'!R35^3/27-'OddsRatio_working_3-way'!T35</f>
        <v>0.26896180742334597</v>
      </c>
      <c r="W35" s="11">
        <f>'OddsRatio_working_3-way'!V35^2+4*'OddsRatio_working_3-way'!U35^3/27</f>
        <v>-5.8766083247807077E-3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0.13983656726444424</v>
      </c>
      <c r="Y35" s="11">
        <f>IF('OddsRatio_working_3-way'!W35&gt;=0,IF('OddsRatio_working_3-way'!V35+SQRT('OddsRatio_working_3-way'!W35)&gt;0,0,PI()),ACOS('OddsRatio_working_3-way'!V35/(2*'OddsRatio_working_3-way'!X35)))</f>
        <v>0.27765609020463344</v>
      </c>
      <c r="Z35" s="11">
        <f>'OddsRatio_working_3-way'!X35^(1/3)*COS('OddsRatio_working_3-way'!Y35/3)</f>
        <v>0.51682581680111928</v>
      </c>
      <c r="AA35" s="11">
        <f>'OddsRatio_working_3-way'!X35^(1/3)*COS(('OddsRatio_working_3-way'!Y35+2*PI())/3)</f>
        <v>-0.29995642946799711</v>
      </c>
      <c r="AB35" s="11">
        <f>'OddsRatio_working_3-way'!X35^(1/3)*COS(('OddsRatio_working_3-way'!Y35+4*PI())/3)</f>
        <v>-0.21686938733312228</v>
      </c>
      <c r="AC35" s="11">
        <f>'OddsRatio_working_3-way'!X35^(1/3)*SIN('OddsRatio_working_3-way'!Y35/3)</f>
        <v>4.79703261427398E-2</v>
      </c>
      <c r="AD35" s="11">
        <f>'OddsRatio_working_3-way'!X35^(1/3)*SIN(('OddsRatio_working_3-way'!Y35+2*PI())/3)</f>
        <v>0.42359912361004171</v>
      </c>
      <c r="AE35" s="11">
        <f>'OddsRatio_working_3-way'!X35^(1/3)*SIN(('OddsRatio_working_3-way'!Y35+4*PI())/3)</f>
        <v>-0.47156944975278148</v>
      </c>
      <c r="AF35" s="11">
        <f>-'OddsRatio_working_3-way'!U35/(3*'OddsRatio_working_3-way'!X35^(1/3))*COS(('OddsRatio_working_3-way'!Y35)/3)</f>
        <v>0.51682581680111928</v>
      </c>
      <c r="AG35" s="11">
        <f>-'OddsRatio_working_3-way'!U35/(3*'OddsRatio_working_3-way'!X35^(1/3))*COS(('OddsRatio_working_3-way'!Y35+2*PI())/3)</f>
        <v>-0.29995642946799711</v>
      </c>
      <c r="AH35" s="11">
        <f>-'OddsRatio_working_3-way'!U35/(3*'OddsRatio_working_3-way'!X35^(1/3))*COS(('OddsRatio_working_3-way'!Y35+4*PI())/3)</f>
        <v>-0.21686938733312228</v>
      </c>
      <c r="AI35" s="11">
        <f>'OddsRatio_working_3-way'!U35/(3*'OddsRatio_working_3-way'!X35^(1/3))*SIN(('OddsRatio_working_3-way'!Y35)/3)</f>
        <v>-4.79703261427398E-2</v>
      </c>
      <c r="AJ35" s="11">
        <f>'OddsRatio_working_3-way'!U35/(3*'OddsRatio_working_3-way'!X35^(1/3))*SIN(('OddsRatio_working_3-way'!Y35+2*PI())/3)</f>
        <v>-0.42359912361004171</v>
      </c>
      <c r="AK35" s="11">
        <f>'OddsRatio_working_3-way'!U35/(3*'OddsRatio_working_3-way'!X35^(1/3))*SIN(('OddsRatio_working_3-way'!Y35+4*PI())/3)</f>
        <v>0.47156944975278148</v>
      </c>
      <c r="AL35" s="11">
        <f>'OddsRatio_working_3-way'!Z35+'OddsRatio_working_3-way'!AF35</f>
        <v>1.0336516336022386</v>
      </c>
      <c r="AM35" s="11">
        <f>'OddsRatio_working_3-way'!AA35+'OddsRatio_working_3-way'!AG35</f>
        <v>-0.59991285893599422</v>
      </c>
      <c r="AN35" s="11">
        <f>'OddsRatio_working_3-way'!AB35+'OddsRatio_working_3-way'!AH35</f>
        <v>-0.43373877466624455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1.0336516336022386</v>
      </c>
      <c r="AS35" s="11">
        <f>IF(('OddsRatio_working_3-way'!X35=0),IF(Q35&gt;0,-Q35^(1/3),(-Q35)^(1/3)),'OddsRatio_working_3-way'!AM35-'OddsRatio_working_3-way'!R35/3)</f>
        <v>-0.59991285893599422</v>
      </c>
      <c r="AT35" s="11">
        <f>IF(('OddsRatio_working_3-way'!X35=0),IF(Q35&gt;0,-Q35^(1/3),(-Q35)^(1/3)),'OddsRatio_working_3-way'!AN35-'OddsRatio_working_3-way'!R35/3)</f>
        <v>-0.43373877466624455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</v>
      </c>
      <c r="B36" s="4">
        <f>IF('True_Odds_Calculator_3-way'!B37="","",'True_Odds_Calculator_3-way'!B37)</f>
        <v>5.99</v>
      </c>
      <c r="C36" s="4">
        <f>IF('True_Odds_Calculator_3-way'!C37="","",'True_Odds_Calculator_3-way'!C37)</f>
        <v>10.58</v>
      </c>
      <c r="D36" s="9">
        <f t="shared" si="13"/>
        <v>0.75531734227133829</v>
      </c>
      <c r="E36" s="9">
        <f t="shared" si="14"/>
        <v>0.15653578579738012</v>
      </c>
      <c r="F36" s="9">
        <f t="shared" si="15"/>
        <v>8.8146871931281484E-2</v>
      </c>
      <c r="G36" s="9">
        <f t="shared" si="16"/>
        <v>1.0798227624999255</v>
      </c>
      <c r="H36" s="9">
        <f t="shared" si="17"/>
        <v>1.323946828749978</v>
      </c>
      <c r="I36" s="9">
        <f t="shared" si="18"/>
        <v>6.3883155848746291</v>
      </c>
      <c r="J36" s="9">
        <f t="shared" si="19"/>
        <v>11.344702064749287</v>
      </c>
      <c r="K36" s="11">
        <f t="shared" si="20"/>
        <v>0.76923076923076916</v>
      </c>
      <c r="L36" s="11">
        <f t="shared" si="21"/>
        <v>0.1669449081803005</v>
      </c>
      <c r="M36" s="11">
        <f t="shared" si="22"/>
        <v>9.4517958412098299E-2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-0.1740730212221766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0.18049082337073349</v>
      </c>
      <c r="Q36" s="11">
        <f>2*'OddsRatio_working_3-way'!K36*'OddsRatio_working_3-way'!L36*'OddsRatio_working_3-way'!M36</f>
        <v>2.4275833674611093E-2</v>
      </c>
      <c r="R36" s="11">
        <f t="shared" si="23"/>
        <v>0</v>
      </c>
      <c r="S36" s="11">
        <f t="shared" si="24"/>
        <v>-1.0368684481000969</v>
      </c>
      <c r="T36" s="11">
        <f t="shared" si="25"/>
        <v>-0.13945776033626051</v>
      </c>
      <c r="U36" s="11">
        <f>'OddsRatio_working_3-way'!S36-'OddsRatio_working_3-way'!R36^2/3</f>
        <v>-1.0368684481000969</v>
      </c>
      <c r="V36" s="11">
        <f>'OddsRatio_working_3-way'!S36*'OddsRatio_working_3-way'!R36/3-2*'OddsRatio_working_3-way'!R36^3/27-'OddsRatio_working_3-way'!T36</f>
        <v>0.13945776033626051</v>
      </c>
      <c r="W36" s="11">
        <f>'OddsRatio_working_3-way'!V36^2+4*'OddsRatio_working_3-way'!U36^3/27</f>
        <v>-0.14569720809403044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0.20319059710776255</v>
      </c>
      <c r="Y36" s="11">
        <f>IF('OddsRatio_working_3-way'!W36&gt;=0,IF('OddsRatio_working_3-way'!V36+SQRT('OddsRatio_working_3-way'!W36)&gt;0,0,PI()),ACOS('OddsRatio_working_3-way'!V36/(2*'OddsRatio_working_3-way'!X36)))</f>
        <v>1.2205067456484953</v>
      </c>
      <c r="Z36" s="11">
        <f>'OddsRatio_working_3-way'!X36^(1/3)*COS('OddsRatio_working_3-way'!Y36/3)</f>
        <v>0.53991138124996285</v>
      </c>
      <c r="AA36" s="11">
        <f>'OddsRatio_working_3-way'!X36^(1/3)*COS(('OddsRatio_working_3-way'!Y36+2*PI())/3)</f>
        <v>-0.47142252988790379</v>
      </c>
      <c r="AB36" s="11">
        <f>'OddsRatio_working_3-way'!X36^(1/3)*COS(('OddsRatio_working_3-way'!Y36+4*PI())/3)</f>
        <v>-6.8488851362058706E-2</v>
      </c>
      <c r="AC36" s="11">
        <f>'OddsRatio_working_3-way'!X36^(1/3)*SIN('OddsRatio_working_3-way'!Y36/3)</f>
        <v>0.23263386776246273</v>
      </c>
      <c r="AD36" s="11">
        <f>'OddsRatio_working_3-way'!X36^(1/3)*SIN(('OddsRatio_working_3-way'!Y36+2*PI())/3)</f>
        <v>0.35126003807358186</v>
      </c>
      <c r="AE36" s="11">
        <f>'OddsRatio_working_3-way'!X36^(1/3)*SIN(('OddsRatio_working_3-way'!Y36+4*PI())/3)</f>
        <v>-0.58389390583604439</v>
      </c>
      <c r="AF36" s="11">
        <f>-'OddsRatio_working_3-way'!U36/(3*'OddsRatio_working_3-way'!X36^(1/3))*COS(('OddsRatio_working_3-way'!Y36)/3)</f>
        <v>0.53991138124996274</v>
      </c>
      <c r="AG36" s="11">
        <f>-'OddsRatio_working_3-way'!U36/(3*'OddsRatio_working_3-way'!X36^(1/3))*COS(('OddsRatio_working_3-way'!Y36+2*PI())/3)</f>
        <v>-0.47142252988790373</v>
      </c>
      <c r="AH36" s="11">
        <f>-'OddsRatio_working_3-way'!U36/(3*'OddsRatio_working_3-way'!X36^(1/3))*COS(('OddsRatio_working_3-way'!Y36+4*PI())/3)</f>
        <v>-6.8488851362058692E-2</v>
      </c>
      <c r="AI36" s="11">
        <f>'OddsRatio_working_3-way'!U36/(3*'OddsRatio_working_3-way'!X36^(1/3))*SIN(('OddsRatio_working_3-way'!Y36)/3)</f>
        <v>-0.23263386776246267</v>
      </c>
      <c r="AJ36" s="11">
        <f>'OddsRatio_working_3-way'!U36/(3*'OddsRatio_working_3-way'!X36^(1/3))*SIN(('OddsRatio_working_3-way'!Y36+2*PI())/3)</f>
        <v>-0.3512600380735818</v>
      </c>
      <c r="AK36" s="11">
        <f>'OddsRatio_working_3-way'!U36/(3*'OddsRatio_working_3-way'!X36^(1/3))*SIN(('OddsRatio_working_3-way'!Y36+4*PI())/3)</f>
        <v>0.58389390583604428</v>
      </c>
      <c r="AL36" s="11">
        <f>'OddsRatio_working_3-way'!Z36+'OddsRatio_working_3-way'!AF36</f>
        <v>1.0798227624999255</v>
      </c>
      <c r="AM36" s="11">
        <f>'OddsRatio_working_3-way'!AA36+'OddsRatio_working_3-way'!AG36</f>
        <v>-0.94284505977580757</v>
      </c>
      <c r="AN36" s="11">
        <f>'OddsRatio_working_3-way'!AB36+'OddsRatio_working_3-way'!AH36</f>
        <v>-0.13697770272411741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1.0798227624999255</v>
      </c>
      <c r="AS36" s="11">
        <f>IF(('OddsRatio_working_3-way'!X36=0),IF(Q36&gt;0,-Q36^(1/3),(-Q36)^(1/3)),'OddsRatio_working_3-way'!AM36-'OddsRatio_working_3-way'!R36/3)</f>
        <v>-0.94284505977580757</v>
      </c>
      <c r="AT36" s="11">
        <f>IF(('OddsRatio_working_3-way'!X36=0),IF(Q36&gt;0,-Q36^(1/3),(-Q36)^(1/3)),'OddsRatio_working_3-way'!AN36-'OddsRatio_working_3-way'!R36/3)</f>
        <v>-0.13697770272411741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1.47</v>
      </c>
      <c r="B37" s="4">
        <f>IF('True_Odds_Calculator_3-way'!B38="","",'True_Odds_Calculator_3-way'!B38)</f>
        <v>4.32</v>
      </c>
      <c r="C37" s="4">
        <f>IF('True_Odds_Calculator_3-way'!C38="","",'True_Odds_Calculator_3-way'!C38)</f>
        <v>8.2100000000000009</v>
      </c>
      <c r="D37" s="9">
        <f t="shared" si="13"/>
        <v>0.6654731245168517</v>
      </c>
      <c r="E37" s="9">
        <f t="shared" si="14"/>
        <v>0.21973585641164037</v>
      </c>
      <c r="F37" s="9">
        <f t="shared" si="15"/>
        <v>0.11479101907150793</v>
      </c>
      <c r="G37" s="9">
        <f t="shared" si="16"/>
        <v>1.0695538006217253</v>
      </c>
      <c r="H37" s="9">
        <f t="shared" si="17"/>
        <v>1.5026902862922109</v>
      </c>
      <c r="I37" s="9">
        <f t="shared" si="18"/>
        <v>4.5509186180641281</v>
      </c>
      <c r="J37" s="9">
        <f t="shared" si="19"/>
        <v>8.7114829024826399</v>
      </c>
      <c r="K37" s="11">
        <f t="shared" si="20"/>
        <v>0.68027210884353739</v>
      </c>
      <c r="L37" s="11">
        <f t="shared" si="21"/>
        <v>0.23148148148148145</v>
      </c>
      <c r="M37" s="11">
        <f t="shared" si="22"/>
        <v>0.12180267965895249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-0.21578783992507089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0.2109834776153435</v>
      </c>
      <c r="Q37" s="11">
        <f>2*'OddsRatio_working_3-way'!K37*'OddsRatio_working_3-way'!L37*'OddsRatio_working_3-way'!M37</f>
        <v>3.8360632293698814E-2</v>
      </c>
      <c r="R37" s="11">
        <f t="shared" si="23"/>
        <v>0</v>
      </c>
      <c r="S37" s="11">
        <f t="shared" si="24"/>
        <v>-0.97773571341464083</v>
      </c>
      <c r="T37" s="11">
        <f t="shared" si="25"/>
        <v>-0.17777012971175285</v>
      </c>
      <c r="U37" s="11">
        <f>'OddsRatio_working_3-way'!S37-'OddsRatio_working_3-way'!R37^2/3</f>
        <v>-0.97773571341464083</v>
      </c>
      <c r="V37" s="11">
        <f>'OddsRatio_working_3-way'!S37*'OddsRatio_working_3-way'!R37/3-2*'OddsRatio_working_3-way'!R37^3/27-'OddsRatio_working_3-way'!T37</f>
        <v>0.17777012971175285</v>
      </c>
      <c r="W37" s="11">
        <f>'OddsRatio_working_3-way'!V37^2+4*'OddsRatio_working_3-way'!U37^3/27</f>
        <v>-0.10686936605528544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0.18605885162564753</v>
      </c>
      <c r="Y37" s="11">
        <f>IF('OddsRatio_working_3-way'!W37&gt;=0,IF('OddsRatio_working_3-way'!V37+SQRT('OddsRatio_working_3-way'!W37)&gt;0,0,PI()),ACOS('OddsRatio_working_3-way'!V37/(2*'OddsRatio_working_3-way'!X37)))</f>
        <v>1.0727324452842344</v>
      </c>
      <c r="Z37" s="11">
        <f>'OddsRatio_working_3-way'!X37^(1/3)*COS('OddsRatio_working_3-way'!Y37/3)</f>
        <v>0.53477690031086278</v>
      </c>
      <c r="AA37" s="11">
        <f>'OddsRatio_working_3-way'!X37^(1/3)*COS(('OddsRatio_working_3-way'!Y37+2*PI())/3)</f>
        <v>-0.44043231316157622</v>
      </c>
      <c r="AB37" s="11">
        <f>'OddsRatio_working_3-way'!X37^(1/3)*COS(('OddsRatio_working_3-way'!Y37+4*PI())/3)</f>
        <v>-9.434458714928641E-2</v>
      </c>
      <c r="AC37" s="11">
        <f>'OddsRatio_working_3-way'!X37^(1/3)*SIN('OddsRatio_working_3-way'!Y37/3)</f>
        <v>0.19981384177642089</v>
      </c>
      <c r="AD37" s="11">
        <f>'OddsRatio_working_3-way'!X37^(1/3)*SIN(('OddsRatio_working_3-way'!Y37+2*PI())/3)</f>
        <v>0.36322346013809492</v>
      </c>
      <c r="AE37" s="11">
        <f>'OddsRatio_working_3-way'!X37^(1/3)*SIN(('OddsRatio_working_3-way'!Y37+4*PI())/3)</f>
        <v>-0.56303730191451584</v>
      </c>
      <c r="AF37" s="11">
        <f>-'OddsRatio_working_3-way'!U37/(3*'OddsRatio_working_3-way'!X37^(1/3))*COS(('OddsRatio_working_3-way'!Y37)/3)</f>
        <v>0.53477690031086267</v>
      </c>
      <c r="AG37" s="11">
        <f>-'OddsRatio_working_3-way'!U37/(3*'OddsRatio_working_3-way'!X37^(1/3))*COS(('OddsRatio_working_3-way'!Y37+2*PI())/3)</f>
        <v>-0.44043231316157616</v>
      </c>
      <c r="AH37" s="11">
        <f>-'OddsRatio_working_3-way'!U37/(3*'OddsRatio_working_3-way'!X37^(1/3))*COS(('OddsRatio_working_3-way'!Y37+4*PI())/3)</f>
        <v>-9.4344587149286396E-2</v>
      </c>
      <c r="AI37" s="11">
        <f>'OddsRatio_working_3-way'!U37/(3*'OddsRatio_working_3-way'!X37^(1/3))*SIN(('OddsRatio_working_3-way'!Y37)/3)</f>
        <v>-0.19981384177642084</v>
      </c>
      <c r="AJ37" s="11">
        <f>'OddsRatio_working_3-way'!U37/(3*'OddsRatio_working_3-way'!X37^(1/3))*SIN(('OddsRatio_working_3-way'!Y37+2*PI())/3)</f>
        <v>-0.36322346013809487</v>
      </c>
      <c r="AK37" s="11">
        <f>'OddsRatio_working_3-way'!U37/(3*'OddsRatio_working_3-way'!X37^(1/3))*SIN(('OddsRatio_working_3-way'!Y37+4*PI())/3)</f>
        <v>0.56303730191451573</v>
      </c>
      <c r="AL37" s="11">
        <f>'OddsRatio_working_3-way'!Z37+'OddsRatio_working_3-way'!AF37</f>
        <v>1.0695538006217253</v>
      </c>
      <c r="AM37" s="11">
        <f>'OddsRatio_working_3-way'!AA37+'OddsRatio_working_3-way'!AG37</f>
        <v>-0.88086462632315232</v>
      </c>
      <c r="AN37" s="11">
        <f>'OddsRatio_working_3-way'!AB37+'OddsRatio_working_3-way'!AH37</f>
        <v>-0.18868917429857279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1.0695538006217253</v>
      </c>
      <c r="AS37" s="11">
        <f>IF(('OddsRatio_working_3-way'!X37=0),IF(Q37&gt;0,-Q37^(1/3),(-Q37)^(1/3)),'OddsRatio_working_3-way'!AM37-'OddsRatio_working_3-way'!R37/3)</f>
        <v>-0.88086462632315232</v>
      </c>
      <c r="AT37" s="11">
        <f>IF(('OddsRatio_working_3-way'!X37=0),IF(Q37&gt;0,-Q37^(1/3),(-Q37)^(1/3)),'OddsRatio_working_3-way'!AN37-'OddsRatio_working_3-way'!R37/3)</f>
        <v>-0.18868917429857279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3.22</v>
      </c>
      <c r="D38" s="9">
        <f t="shared" si="13"/>
        <v>0.4206060973117704</v>
      </c>
      <c r="E38" s="9">
        <f t="shared" si="14"/>
        <v>0.27789308107842309</v>
      </c>
      <c r="F38" s="9">
        <f t="shared" si="15"/>
        <v>0.30150082160980662</v>
      </c>
      <c r="G38" s="9">
        <f t="shared" si="16"/>
        <v>1.0435768229923066</v>
      </c>
      <c r="H38" s="9">
        <f t="shared" si="17"/>
        <v>2.3775214063498447</v>
      </c>
      <c r="I38" s="9">
        <f t="shared" si="18"/>
        <v>3.5985062892508433</v>
      </c>
      <c r="J38" s="9">
        <f t="shared" si="19"/>
        <v>3.3167405470429205</v>
      </c>
      <c r="K38" s="11">
        <f t="shared" si="20"/>
        <v>0.43103448275862072</v>
      </c>
      <c r="L38" s="11">
        <f t="shared" si="21"/>
        <v>0.28653295128939826</v>
      </c>
      <c r="M38" s="11">
        <f t="shared" si="22"/>
        <v>0.3105590062111801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-0.27987040045265954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0.23128529881600338</v>
      </c>
      <c r="Q38" s="11">
        <f>2*'OddsRatio_working_3-way'!K38*'OddsRatio_working_3-way'!L38*'OddsRatio_working_3-way'!M38</f>
        <v>7.6711541895855176E-2</v>
      </c>
      <c r="R38" s="11">
        <f t="shared" si="23"/>
        <v>0</v>
      </c>
      <c r="S38" s="11">
        <f t="shared" si="24"/>
        <v>-0.82640142881106715</v>
      </c>
      <c r="T38" s="11">
        <f t="shared" si="25"/>
        <v>-0.27409665963882823</v>
      </c>
      <c r="U38" s="11">
        <f>'OddsRatio_working_3-way'!S38-'OddsRatio_working_3-way'!R38^2/3</f>
        <v>-0.82640142881106715</v>
      </c>
      <c r="V38" s="11">
        <f>'OddsRatio_working_3-way'!S38*'OddsRatio_working_3-way'!R38/3-2*'OddsRatio_working_3-way'!R38^3/27-'OddsRatio_working_3-way'!T38</f>
        <v>0.27409665963882823</v>
      </c>
      <c r="W38" s="11">
        <f>'OddsRatio_working_3-way'!V38^2+4*'OddsRatio_working_3-way'!U38^3/27</f>
        <v>-8.4831739322765165E-3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0.14457883036378472</v>
      </c>
      <c r="Y38" s="11">
        <f>IF('OddsRatio_working_3-way'!W38&gt;=0,IF('OddsRatio_working_3-way'!V38+SQRT('OddsRatio_working_3-way'!W38)&gt;0,0,PI()),ACOS('OddsRatio_working_3-way'!V38/(2*'OddsRatio_working_3-way'!X38)))</f>
        <v>0.3241737738536461</v>
      </c>
      <c r="Z38" s="11">
        <f>'OddsRatio_working_3-way'!X38^(1/3)*COS('OddsRatio_working_3-way'!Y38/3)</f>
        <v>0.52178841149615329</v>
      </c>
      <c r="AA38" s="11">
        <f>'OddsRatio_working_3-way'!X38^(1/3)*COS(('OddsRatio_working_3-way'!Y38+2*PI())/3)</f>
        <v>-0.3099145833884776</v>
      </c>
      <c r="AB38" s="11">
        <f>'OddsRatio_working_3-way'!X38^(1/3)*COS(('OddsRatio_working_3-way'!Y38+4*PI())/3)</f>
        <v>-0.2118738281076758</v>
      </c>
      <c r="AC38" s="11">
        <f>'OddsRatio_working_3-way'!X38^(1/3)*SIN('OddsRatio_working_3-way'!Y38/3)</f>
        <v>5.6603856452925205E-2</v>
      </c>
      <c r="AD38" s="11">
        <f>'OddsRatio_working_3-way'!X38^(1/3)*SIN(('OddsRatio_working_3-way'!Y38+2*PI())/3)</f>
        <v>0.42358009152953435</v>
      </c>
      <c r="AE38" s="11">
        <f>'OddsRatio_working_3-way'!X38^(1/3)*SIN(('OddsRatio_working_3-way'!Y38+4*PI())/3)</f>
        <v>-0.48018394798245956</v>
      </c>
      <c r="AF38" s="11">
        <f>-'OddsRatio_working_3-way'!U38/(3*'OddsRatio_working_3-way'!X38^(1/3))*COS(('OddsRatio_working_3-way'!Y38)/3)</f>
        <v>0.52178841149615329</v>
      </c>
      <c r="AG38" s="11">
        <f>-'OddsRatio_working_3-way'!U38/(3*'OddsRatio_working_3-way'!X38^(1/3))*COS(('OddsRatio_working_3-way'!Y38+2*PI())/3)</f>
        <v>-0.3099145833884776</v>
      </c>
      <c r="AH38" s="11">
        <f>-'OddsRatio_working_3-way'!U38/(3*'OddsRatio_working_3-way'!X38^(1/3))*COS(('OddsRatio_working_3-way'!Y38+4*PI())/3)</f>
        <v>-0.2118738281076758</v>
      </c>
      <c r="AI38" s="11">
        <f>'OddsRatio_working_3-way'!U38/(3*'OddsRatio_working_3-way'!X38^(1/3))*SIN(('OddsRatio_working_3-way'!Y38)/3)</f>
        <v>-5.6603856452925205E-2</v>
      </c>
      <c r="AJ38" s="11">
        <f>'OddsRatio_working_3-way'!U38/(3*'OddsRatio_working_3-way'!X38^(1/3))*SIN(('OddsRatio_working_3-way'!Y38+2*PI())/3)</f>
        <v>-0.42358009152953435</v>
      </c>
      <c r="AK38" s="11">
        <f>'OddsRatio_working_3-way'!U38/(3*'OddsRatio_working_3-way'!X38^(1/3))*SIN(('OddsRatio_working_3-way'!Y38+4*PI())/3)</f>
        <v>0.48018394798245956</v>
      </c>
      <c r="AL38" s="11">
        <f>'OddsRatio_working_3-way'!Z38+'OddsRatio_working_3-way'!AF38</f>
        <v>1.0435768229923066</v>
      </c>
      <c r="AM38" s="11">
        <f>'OddsRatio_working_3-way'!AA38+'OddsRatio_working_3-way'!AG38</f>
        <v>-0.61982916677695521</v>
      </c>
      <c r="AN38" s="11">
        <f>'OddsRatio_working_3-way'!AB38+'OddsRatio_working_3-way'!AH38</f>
        <v>-0.4237476562153516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1.0435768229923066</v>
      </c>
      <c r="AS38" s="11">
        <f>IF(('OddsRatio_working_3-way'!X38=0),IF(Q38&gt;0,-Q38^(1/3),(-Q38)^(1/3)),'OddsRatio_working_3-way'!AM38-'OddsRatio_working_3-way'!R38/3)</f>
        <v>-0.61982916677695521</v>
      </c>
      <c r="AT38" s="11">
        <f>IF(('OddsRatio_working_3-way'!X38=0),IF(Q38&gt;0,-Q38^(1/3),(-Q38)^(1/3)),'OddsRatio_working_3-way'!AN38-'OddsRatio_working_3-way'!R38/3)</f>
        <v>-0.4237476562153516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2.23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3.78</v>
      </c>
      <c r="D39" s="9">
        <f t="shared" si="13"/>
        <v>0.43769280444989522</v>
      </c>
      <c r="E39" s="9">
        <f t="shared" si="14"/>
        <v>0.3061365358866136</v>
      </c>
      <c r="F39" s="9">
        <f t="shared" si="15"/>
        <v>0.25617065966349106</v>
      </c>
      <c r="G39" s="9">
        <f t="shared" si="16"/>
        <v>1.0444775809372131</v>
      </c>
      <c r="H39" s="9">
        <f t="shared" si="17"/>
        <v>2.2847074245527716</v>
      </c>
      <c r="I39" s="9">
        <f t="shared" si="18"/>
        <v>3.2665163506337529</v>
      </c>
      <c r="J39" s="9">
        <f t="shared" si="19"/>
        <v>3.9036476750054527</v>
      </c>
      <c r="K39" s="11">
        <f t="shared" si="20"/>
        <v>0.44843049327354262</v>
      </c>
      <c r="L39" s="11">
        <f t="shared" si="21"/>
        <v>0.31545741324921134</v>
      </c>
      <c r="M39" s="11">
        <f t="shared" si="22"/>
        <v>0.26455026455026459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-0.27768582830754807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0.23127705576673624</v>
      </c>
      <c r="Q39" s="11">
        <f>2*'OddsRatio_working_3-way'!K39*'OddsRatio_working_3-way'!L39*'OddsRatio_working_3-way'!M39</f>
        <v>7.4846943613830499E-2</v>
      </c>
      <c r="R39" s="11">
        <f t="shared" si="23"/>
        <v>0</v>
      </c>
      <c r="S39" s="11">
        <f t="shared" si="24"/>
        <v>-0.83287309682432809</v>
      </c>
      <c r="T39" s="11">
        <f t="shared" si="25"/>
        <v>-0.26953821903699943</v>
      </c>
      <c r="U39" s="11">
        <f>'OddsRatio_working_3-way'!S39-'OddsRatio_working_3-way'!R39^2/3</f>
        <v>-0.83287309682432809</v>
      </c>
      <c r="V39" s="11">
        <f>'OddsRatio_working_3-way'!S39*'OddsRatio_working_3-way'!R39/3-2*'OddsRatio_working_3-way'!R39^3/27-'OddsRatio_working_3-way'!T39</f>
        <v>0.26953821903699943</v>
      </c>
      <c r="W39" s="11">
        <f>'OddsRatio_working_3-way'!V39^2+4*'OddsRatio_working_3-way'!U39^3/27</f>
        <v>-1.2941060639829263E-2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0.1462804773042756</v>
      </c>
      <c r="Y39" s="11">
        <f>IF('OddsRatio_working_3-way'!W39&gt;=0,IF('OddsRatio_working_3-way'!V39+SQRT('OddsRatio_working_3-way'!W39)&gt;0,0,PI()),ACOS('OddsRatio_working_3-way'!V39/(2*'OddsRatio_working_3-way'!X39)))</f>
        <v>0.39936987833957027</v>
      </c>
      <c r="Z39" s="11">
        <f>'OddsRatio_working_3-way'!X39^(1/3)*COS('OddsRatio_working_3-way'!Y39/3)</f>
        <v>0.52223879046860655</v>
      </c>
      <c r="AA39" s="11">
        <f>'OddsRatio_working_3-way'!X39^(1/3)*COS(('OddsRatio_working_3-way'!Y39+2*PI())/3)</f>
        <v>-0.32168554504999775</v>
      </c>
      <c r="AB39" s="11">
        <f>'OddsRatio_working_3-way'!X39^(1/3)*COS(('OddsRatio_working_3-way'!Y39+4*PI())/3)</f>
        <v>-0.20055324541860892</v>
      </c>
      <c r="AC39" s="11">
        <f>'OddsRatio_working_3-way'!X39^(1/3)*SIN('OddsRatio_working_3-way'!Y39/3)</f>
        <v>6.9935765799740979E-2</v>
      </c>
      <c r="AD39" s="11">
        <f>'OddsRatio_working_3-way'!X39^(1/3)*SIN(('OddsRatio_working_3-way'!Y39+2*PI())/3)</f>
        <v>0.41730417648760149</v>
      </c>
      <c r="AE39" s="11">
        <f>'OddsRatio_working_3-way'!X39^(1/3)*SIN(('OddsRatio_working_3-way'!Y39+4*PI())/3)</f>
        <v>-0.48723994228734219</v>
      </c>
      <c r="AF39" s="11">
        <f>-'OddsRatio_working_3-way'!U39/(3*'OddsRatio_working_3-way'!X39^(1/3))*COS(('OddsRatio_working_3-way'!Y39)/3)</f>
        <v>0.52223879046860655</v>
      </c>
      <c r="AG39" s="11">
        <f>-'OddsRatio_working_3-way'!U39/(3*'OddsRatio_working_3-way'!X39^(1/3))*COS(('OddsRatio_working_3-way'!Y39+2*PI())/3)</f>
        <v>-0.32168554504999775</v>
      </c>
      <c r="AH39" s="11">
        <f>-'OddsRatio_working_3-way'!U39/(3*'OddsRatio_working_3-way'!X39^(1/3))*COS(('OddsRatio_working_3-way'!Y39+4*PI())/3)</f>
        <v>-0.20055324541860892</v>
      </c>
      <c r="AI39" s="11">
        <f>'OddsRatio_working_3-way'!U39/(3*'OddsRatio_working_3-way'!X39^(1/3))*SIN(('OddsRatio_working_3-way'!Y39)/3)</f>
        <v>-6.9935765799740979E-2</v>
      </c>
      <c r="AJ39" s="11">
        <f>'OddsRatio_working_3-way'!U39/(3*'OddsRatio_working_3-way'!X39^(1/3))*SIN(('OddsRatio_working_3-way'!Y39+2*PI())/3)</f>
        <v>-0.41730417648760149</v>
      </c>
      <c r="AK39" s="11">
        <f>'OddsRatio_working_3-way'!U39/(3*'OddsRatio_working_3-way'!X39^(1/3))*SIN(('OddsRatio_working_3-way'!Y39+4*PI())/3)</f>
        <v>0.48723994228734219</v>
      </c>
      <c r="AL39" s="11">
        <f>'OddsRatio_working_3-way'!Z39+'OddsRatio_working_3-way'!AF39</f>
        <v>1.0444775809372131</v>
      </c>
      <c r="AM39" s="11">
        <f>'OddsRatio_working_3-way'!AA39+'OddsRatio_working_3-way'!AG39</f>
        <v>-0.64337109009999549</v>
      </c>
      <c r="AN39" s="11">
        <f>'OddsRatio_working_3-way'!AB39+'OddsRatio_working_3-way'!AH39</f>
        <v>-0.40110649083721783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1.0444775809372131</v>
      </c>
      <c r="AS39" s="11">
        <f>IF(('OddsRatio_working_3-way'!X39=0),IF(Q39&gt;0,-Q39^(1/3),(-Q39)^(1/3)),'OddsRatio_working_3-way'!AM39-'OddsRatio_working_3-way'!R39/3)</f>
        <v>-0.64337109009999549</v>
      </c>
      <c r="AT39" s="11">
        <f>IF(('OddsRatio_working_3-way'!X39=0),IF(Q39&gt;0,-Q39^(1/3),(-Q39)^(1/3)),'OddsRatio_working_3-way'!AN39-'OddsRatio_working_3-way'!R39/3)</f>
        <v>-0.40110649083721783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3.93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2.13</v>
      </c>
      <c r="D40" s="9">
        <f t="shared" si="13"/>
        <v>0.24635226757005552</v>
      </c>
      <c r="E40" s="9">
        <f t="shared" si="14"/>
        <v>0.29489820335257133</v>
      </c>
      <c r="F40" s="9">
        <f t="shared" si="15"/>
        <v>0.45874952907737326</v>
      </c>
      <c r="G40" s="9">
        <f t="shared" si="16"/>
        <v>1.0441050884432781</v>
      </c>
      <c r="H40" s="9">
        <f t="shared" si="17"/>
        <v>4.059227909138805</v>
      </c>
      <c r="I40" s="9">
        <f t="shared" si="18"/>
        <v>3.3910006525351069</v>
      </c>
      <c r="J40" s="9">
        <f t="shared" si="19"/>
        <v>2.1798387499409047</v>
      </c>
      <c r="K40" s="11">
        <f t="shared" si="20"/>
        <v>0.2544529262086514</v>
      </c>
      <c r="L40" s="11">
        <f t="shared" si="21"/>
        <v>0.303951367781155</v>
      </c>
      <c r="M40" s="11">
        <f t="shared" si="22"/>
        <v>0.46948356807511737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-0.27530461675726325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0.23057152581088466</v>
      </c>
      <c r="Q40" s="11">
        <f>2*'OddsRatio_working_3-way'!K40*'OddsRatio_working_3-way'!L40*'OddsRatio_working_3-way'!M40</f>
        <v>7.2620953011302253E-2</v>
      </c>
      <c r="R40" s="11">
        <f t="shared" si="23"/>
        <v>0</v>
      </c>
      <c r="S40" s="11">
        <f t="shared" si="24"/>
        <v>-0.83751419982244657</v>
      </c>
      <c r="T40" s="11">
        <f t="shared" si="25"/>
        <v>-0.26378399994407764</v>
      </c>
      <c r="U40" s="11">
        <f>'OddsRatio_working_3-way'!S40-'OddsRatio_working_3-way'!R40^2/3</f>
        <v>-0.83751419982244657</v>
      </c>
      <c r="V40" s="11">
        <f>'OddsRatio_working_3-way'!S40*'OddsRatio_working_3-way'!R40/3-2*'OddsRatio_working_3-way'!R40^3/27-'OddsRatio_working_3-way'!T40</f>
        <v>0.26378399994407764</v>
      </c>
      <c r="W40" s="11">
        <f>'OddsRatio_working_3-way'!V40^2+4*'OddsRatio_working_3-way'!U40^3/27</f>
        <v>-1.7448759064502758E-2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0.14750487931844825</v>
      </c>
      <c r="Y40" s="11">
        <f>IF('OddsRatio_working_3-way'!W40&gt;=0,IF('OddsRatio_working_3-way'!V40+SQRT('OddsRatio_working_3-way'!W40)&gt;0,0,PI()),ACOS('OddsRatio_working_3-way'!V40/(2*'OddsRatio_working_3-way'!X40)))</f>
        <v>0.46425928929031346</v>
      </c>
      <c r="Z40" s="11">
        <f>'OddsRatio_working_3-way'!X40^(1/3)*COS('OddsRatio_working_3-way'!Y40/3)</f>
        <v>0.52205254422163916</v>
      </c>
      <c r="AA40" s="11">
        <f>'OddsRatio_working_3-way'!X40^(1/3)*COS(('OddsRatio_working_3-way'!Y40+2*PI())/3)</f>
        <v>-0.33155573942340322</v>
      </c>
      <c r="AB40" s="11">
        <f>'OddsRatio_working_3-way'!X40^(1/3)*COS(('OddsRatio_working_3-way'!Y40+4*PI())/3)</f>
        <v>-0.19049680479823627</v>
      </c>
      <c r="AC40" s="11">
        <f>'OddsRatio_working_3-way'!X40^(1/3)*SIN('OddsRatio_working_3-way'!Y40/3)</f>
        <v>8.144041387744215E-2</v>
      </c>
      <c r="AD40" s="11">
        <f>'OddsRatio_working_3-way'!X40^(1/3)*SIN(('OddsRatio_working_3-way'!Y40+2*PI())/3)</f>
        <v>0.41139055846751754</v>
      </c>
      <c r="AE40" s="11">
        <f>'OddsRatio_working_3-way'!X40^(1/3)*SIN(('OddsRatio_working_3-way'!Y40+4*PI())/3)</f>
        <v>-0.49283097234495948</v>
      </c>
      <c r="AF40" s="11">
        <f>-'OddsRatio_working_3-way'!U40/(3*'OddsRatio_working_3-way'!X40^(1/3))*COS(('OddsRatio_working_3-way'!Y40)/3)</f>
        <v>0.52205254422163894</v>
      </c>
      <c r="AG40" s="11">
        <f>-'OddsRatio_working_3-way'!U40/(3*'OddsRatio_working_3-way'!X40^(1/3))*COS(('OddsRatio_working_3-way'!Y40+2*PI())/3)</f>
        <v>-0.33155573942340305</v>
      </c>
      <c r="AH40" s="11">
        <f>-'OddsRatio_working_3-way'!U40/(3*'OddsRatio_working_3-way'!X40^(1/3))*COS(('OddsRatio_working_3-way'!Y40+4*PI())/3)</f>
        <v>-0.19049680479823619</v>
      </c>
      <c r="AI40" s="11">
        <f>'OddsRatio_working_3-way'!U40/(3*'OddsRatio_working_3-way'!X40^(1/3))*SIN(('OddsRatio_working_3-way'!Y40)/3)</f>
        <v>-8.1440413877442122E-2</v>
      </c>
      <c r="AJ40" s="11">
        <f>'OddsRatio_working_3-way'!U40/(3*'OddsRatio_working_3-way'!X40^(1/3))*SIN(('OddsRatio_working_3-way'!Y40+2*PI())/3)</f>
        <v>-0.41139055846751732</v>
      </c>
      <c r="AK40" s="11">
        <f>'OddsRatio_working_3-way'!U40/(3*'OddsRatio_working_3-way'!X40^(1/3))*SIN(('OddsRatio_working_3-way'!Y40+4*PI())/3)</f>
        <v>0.49283097234495932</v>
      </c>
      <c r="AL40" s="11">
        <f>'OddsRatio_working_3-way'!Z40+'OddsRatio_working_3-way'!AF40</f>
        <v>1.0441050884432781</v>
      </c>
      <c r="AM40" s="11">
        <f>'OddsRatio_working_3-way'!AA40+'OddsRatio_working_3-way'!AG40</f>
        <v>-0.66311147884680621</v>
      </c>
      <c r="AN40" s="11">
        <f>'OddsRatio_working_3-way'!AB40+'OddsRatio_working_3-way'!AH40</f>
        <v>-0.38099360959647244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1.0441050884432781</v>
      </c>
      <c r="AS40" s="11">
        <f>IF(('OddsRatio_working_3-way'!X40=0),IF(Q40&gt;0,-Q40^(1/3),(-Q40)^(1/3)),'OddsRatio_working_3-way'!AM40-'OddsRatio_working_3-way'!R40/3)</f>
        <v>-0.66311147884680621</v>
      </c>
      <c r="AT40" s="11">
        <f>IF(('OddsRatio_working_3-way'!X40=0),IF(Q40&gt;0,-Q40^(1/3),(-Q40)^(1/3)),'OddsRatio_working_3-way'!AN40-'OddsRatio_working_3-way'!R40/3)</f>
        <v>-0.38099360959647244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3.7</v>
      </c>
      <c r="C41" s="4">
        <f>IF('True_Odds_Calculator_3-way'!C42="","",'True_Odds_Calculator_3-way'!C42)</f>
        <v>4.63</v>
      </c>
      <c r="D41" s="9">
        <f t="shared" si="13"/>
        <v>0.53137376668461678</v>
      </c>
      <c r="E41" s="9">
        <f t="shared" si="14"/>
        <v>0.26077487898682833</v>
      </c>
      <c r="F41" s="9">
        <f t="shared" si="15"/>
        <v>0.20785135432855498</v>
      </c>
      <c r="G41" s="9">
        <f t="shared" si="16"/>
        <v>1.0498982222538356</v>
      </c>
      <c r="H41" s="9">
        <f t="shared" si="17"/>
        <v>1.8819145066932224</v>
      </c>
      <c r="I41" s="9">
        <f t="shared" si="18"/>
        <v>3.8347252000853569</v>
      </c>
      <c r="J41" s="9">
        <f t="shared" si="19"/>
        <v>4.8111305467814232</v>
      </c>
      <c r="K41" s="11">
        <f t="shared" si="20"/>
        <v>0.54347826086956519</v>
      </c>
      <c r="L41" s="11">
        <f t="shared" si="21"/>
        <v>0.27027027027027023</v>
      </c>
      <c r="M41" s="11">
        <f t="shared" si="22"/>
        <v>0.21598272138228941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-0.26118554463939025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0.22746711402923248</v>
      </c>
      <c r="Q41" s="11">
        <f>2*'OddsRatio_working_3-way'!K41*'OddsRatio_working_3-way'!L41*'OddsRatio_working_3-way'!M41</f>
        <v>6.3449683132282428E-2</v>
      </c>
      <c r="R41" s="11">
        <f t="shared" si="23"/>
        <v>0</v>
      </c>
      <c r="S41" s="11">
        <f t="shared" si="24"/>
        <v>-0.87090238605390036</v>
      </c>
      <c r="T41" s="11">
        <f t="shared" si="25"/>
        <v>-0.24292953585882859</v>
      </c>
      <c r="U41" s="11">
        <f>'OddsRatio_working_3-way'!S41-'OddsRatio_working_3-way'!R41^2/3</f>
        <v>-0.87090238605390036</v>
      </c>
      <c r="V41" s="11">
        <f>'OddsRatio_working_3-way'!S41*'OddsRatio_working_3-way'!R41/3-2*'OddsRatio_working_3-way'!R41^3/27-'OddsRatio_working_3-way'!T41</f>
        <v>0.24292953585882859</v>
      </c>
      <c r="W41" s="11">
        <f>'OddsRatio_working_3-way'!V41^2+4*'OddsRatio_working_3-way'!U41^3/27</f>
        <v>-3.8845118247702363E-2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0.15641281728193526</v>
      </c>
      <c r="Y41" s="11">
        <f>IF('OddsRatio_working_3-way'!W41&gt;=0,IF('OddsRatio_working_3-way'!V41+SQRT('OddsRatio_working_3-way'!W41)&gt;0,0,PI()),ACOS('OddsRatio_working_3-way'!V41/(2*'OddsRatio_working_3-way'!X41)))</f>
        <v>0.68160054777756429</v>
      </c>
      <c r="Z41" s="11">
        <f>'OddsRatio_working_3-way'!X41^(1/3)*COS('OddsRatio_working_3-way'!Y41/3)</f>
        <v>0.52494911112691789</v>
      </c>
      <c r="AA41" s="11">
        <f>'OddsRatio_working_3-way'!X41^(1/3)*COS(('OddsRatio_working_3-way'!Y41+2*PI())/3)</f>
        <v>-0.36757888258556232</v>
      </c>
      <c r="AB41" s="11">
        <f>'OddsRatio_working_3-way'!X41^(1/3)*COS(('OddsRatio_working_3-way'!Y41+4*PI())/3)</f>
        <v>-0.15737022854135518</v>
      </c>
      <c r="AC41" s="11">
        <f>'OddsRatio_working_3-way'!X41^(1/3)*SIN('OddsRatio_working_3-way'!Y41/3)</f>
        <v>0.12136402299841186</v>
      </c>
      <c r="AD41" s="11">
        <f>'OddsRatio_working_3-way'!X41^(1/3)*SIN(('OddsRatio_working_3-way'!Y41+2*PI())/3)</f>
        <v>0.39393725443076538</v>
      </c>
      <c r="AE41" s="11">
        <f>'OddsRatio_working_3-way'!X41^(1/3)*SIN(('OddsRatio_working_3-way'!Y41+4*PI())/3)</f>
        <v>-0.5153012774291772</v>
      </c>
      <c r="AF41" s="11">
        <f>-'OddsRatio_working_3-way'!U41/(3*'OddsRatio_working_3-way'!X41^(1/3))*COS(('OddsRatio_working_3-way'!Y41)/3)</f>
        <v>0.52494911112691778</v>
      </c>
      <c r="AG41" s="11">
        <f>-'OddsRatio_working_3-way'!U41/(3*'OddsRatio_working_3-way'!X41^(1/3))*COS(('OddsRatio_working_3-way'!Y41+2*PI())/3)</f>
        <v>-0.36757888258556226</v>
      </c>
      <c r="AH41" s="11">
        <f>-'OddsRatio_working_3-way'!U41/(3*'OddsRatio_working_3-way'!X41^(1/3))*COS(('OddsRatio_working_3-way'!Y41+4*PI())/3)</f>
        <v>-0.15737022854135516</v>
      </c>
      <c r="AI41" s="11">
        <f>'OddsRatio_working_3-way'!U41/(3*'OddsRatio_working_3-way'!X41^(1/3))*SIN(('OddsRatio_working_3-way'!Y41)/3)</f>
        <v>-0.12136402299841183</v>
      </c>
      <c r="AJ41" s="11">
        <f>'OddsRatio_working_3-way'!U41/(3*'OddsRatio_working_3-way'!X41^(1/3))*SIN(('OddsRatio_working_3-way'!Y41+2*PI())/3)</f>
        <v>-0.39393725443076527</v>
      </c>
      <c r="AK41" s="11">
        <f>'OddsRatio_working_3-way'!U41/(3*'OddsRatio_working_3-way'!X41^(1/3))*SIN(('OddsRatio_working_3-way'!Y41+4*PI())/3)</f>
        <v>0.51530127742917708</v>
      </c>
      <c r="AL41" s="11">
        <f>'OddsRatio_working_3-way'!Z41+'OddsRatio_working_3-way'!AF41</f>
        <v>1.0498982222538356</v>
      </c>
      <c r="AM41" s="11">
        <f>'OddsRatio_working_3-way'!AA41+'OddsRatio_working_3-way'!AG41</f>
        <v>-0.73515776517112452</v>
      </c>
      <c r="AN41" s="11">
        <f>'OddsRatio_working_3-way'!AB41+'OddsRatio_working_3-way'!AH41</f>
        <v>-0.31474045708271037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1.0498982222538356</v>
      </c>
      <c r="AS41" s="11">
        <f>IF(('OddsRatio_working_3-way'!X41=0),IF(Q41&gt;0,-Q41^(1/3),(-Q41)^(1/3)),'OddsRatio_working_3-way'!AM41-'OddsRatio_working_3-way'!R41/3)</f>
        <v>-0.73515776517112452</v>
      </c>
      <c r="AT41" s="11">
        <f>IF(('OddsRatio_working_3-way'!X41=0),IF(Q41&gt;0,-Q41^(1/3),(-Q41)^(1/3)),'OddsRatio_working_3-way'!AN41-'OddsRatio_working_3-way'!R41/3)</f>
        <v>-0.31474045708271037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3.51</v>
      </c>
      <c r="B42" s="4">
        <f>IF('True_Odds_Calculator_3-way'!B43="","",'True_Odds_Calculator_3-way'!B43)</f>
        <v>3.28</v>
      </c>
      <c r="C42" s="4">
        <f>IF('True_Odds_Calculator_3-way'!C43="","",'True_Odds_Calculator_3-way'!C43)</f>
        <v>2.2799999999999998</v>
      </c>
      <c r="D42" s="9">
        <f t="shared" si="13"/>
        <v>0.27619021698993262</v>
      </c>
      <c r="E42" s="9">
        <f t="shared" si="14"/>
        <v>0.29580986523906089</v>
      </c>
      <c r="F42" s="9">
        <f t="shared" si="15"/>
        <v>0.42799991777100654</v>
      </c>
      <c r="G42" s="9">
        <f t="shared" si="16"/>
        <v>1.0441008179830855</v>
      </c>
      <c r="H42" s="9">
        <f t="shared" si="17"/>
        <v>3.6206930531375443</v>
      </c>
      <c r="I42" s="9">
        <f t="shared" si="18"/>
        <v>3.3805498650014352</v>
      </c>
      <c r="J42" s="9">
        <f t="shared" si="19"/>
        <v>2.3364490470183492</v>
      </c>
      <c r="K42" s="11">
        <f t="shared" si="20"/>
        <v>0.28490028490028491</v>
      </c>
      <c r="L42" s="11">
        <f t="shared" si="21"/>
        <v>0.3048780487804878</v>
      </c>
      <c r="M42" s="11">
        <f t="shared" si="22"/>
        <v>0.43859649122807021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-0.27906330345354735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0.23124528366291308</v>
      </c>
      <c r="Q42" s="11">
        <f>2*'OddsRatio_working_3-way'!K42*'OddsRatio_working_3-way'!L42*'OddsRatio_working_3-way'!M42</f>
        <v>7.6192844699477139E-2</v>
      </c>
      <c r="R42" s="11">
        <f t="shared" si="23"/>
        <v>0</v>
      </c>
      <c r="S42" s="11">
        <f t="shared" si="24"/>
        <v>-0.82864812679108124</v>
      </c>
      <c r="T42" s="11">
        <f t="shared" si="25"/>
        <v>-0.27303068428042221</v>
      </c>
      <c r="U42" s="11">
        <f>'OddsRatio_working_3-way'!S42-'OddsRatio_working_3-way'!R42^2/3</f>
        <v>-0.82864812679108124</v>
      </c>
      <c r="V42" s="11">
        <f>'OddsRatio_working_3-way'!S42*'OddsRatio_working_3-way'!R42/3-2*'OddsRatio_working_3-way'!R42^3/27-'OddsRatio_working_3-way'!T42</f>
        <v>0.27303068428042221</v>
      </c>
      <c r="W42" s="11">
        <f>'OddsRatio_working_3-way'!V42^2+4*'OddsRatio_working_3-way'!U42^3/27</f>
        <v>-9.7501908925965997E-3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0.14516882021566493</v>
      </c>
      <c r="Y42" s="11">
        <f>IF('OddsRatio_working_3-way'!W42&gt;=0,IF('OddsRatio_working_3-way'!V42+SQRT('OddsRatio_working_3-way'!W42)&gt;0,0,PI()),ACOS('OddsRatio_working_3-way'!V42/(2*'OddsRatio_working_3-way'!X42)))</f>
        <v>0.34702039004424856</v>
      </c>
      <c r="Z42" s="11">
        <f>'OddsRatio_working_3-way'!X42^(1/3)*COS('OddsRatio_working_3-way'!Y42/3)</f>
        <v>0.52205040899154276</v>
      </c>
      <c r="AA42" s="11">
        <f>'OddsRatio_working_3-way'!X42^(1/3)*COS(('OddsRatio_working_3-way'!Y42+2*PI())/3)</f>
        <v>-0.31355671457869694</v>
      </c>
      <c r="AB42" s="11">
        <f>'OddsRatio_working_3-way'!X42^(1/3)*COS(('OddsRatio_working_3-way'!Y42+4*PI())/3)</f>
        <v>-0.2084936944128459</v>
      </c>
      <c r="AC42" s="11">
        <f>'OddsRatio_working_3-way'!X42^(1/3)*SIN('OddsRatio_working_3-way'!Y42/3)</f>
        <v>6.0658162974629434E-2</v>
      </c>
      <c r="AD42" s="11">
        <f>'OddsRatio_working_3-way'!X42^(1/3)*SIN(('OddsRatio_working_3-way'!Y42+2*PI())/3)</f>
        <v>0.42177983475541753</v>
      </c>
      <c r="AE42" s="11">
        <f>'OddsRatio_working_3-way'!X42^(1/3)*SIN(('OddsRatio_working_3-way'!Y42+4*PI())/3)</f>
        <v>-0.4824379977300467</v>
      </c>
      <c r="AF42" s="11">
        <f>-'OddsRatio_working_3-way'!U42/(3*'OddsRatio_working_3-way'!X42^(1/3))*COS(('OddsRatio_working_3-way'!Y42)/3)</f>
        <v>0.52205040899154287</v>
      </c>
      <c r="AG42" s="11">
        <f>-'OddsRatio_working_3-way'!U42/(3*'OddsRatio_working_3-way'!X42^(1/3))*COS(('OddsRatio_working_3-way'!Y42+2*PI())/3)</f>
        <v>-0.31355671457869699</v>
      </c>
      <c r="AH42" s="11">
        <f>-'OddsRatio_working_3-way'!U42/(3*'OddsRatio_working_3-way'!X42^(1/3))*COS(('OddsRatio_working_3-way'!Y42+4*PI())/3)</f>
        <v>-0.20849369441284593</v>
      </c>
      <c r="AI42" s="11">
        <f>'OddsRatio_working_3-way'!U42/(3*'OddsRatio_working_3-way'!X42^(1/3))*SIN(('OddsRatio_working_3-way'!Y42)/3)</f>
        <v>-6.0658162974629441E-2</v>
      </c>
      <c r="AJ42" s="11">
        <f>'OddsRatio_working_3-way'!U42/(3*'OddsRatio_working_3-way'!X42^(1/3))*SIN(('OddsRatio_working_3-way'!Y42+2*PI())/3)</f>
        <v>-0.42177983475541758</v>
      </c>
      <c r="AK42" s="11">
        <f>'OddsRatio_working_3-way'!U42/(3*'OddsRatio_working_3-way'!X42^(1/3))*SIN(('OddsRatio_working_3-way'!Y42+4*PI())/3)</f>
        <v>0.48243799773004681</v>
      </c>
      <c r="AL42" s="11">
        <f>'OddsRatio_working_3-way'!Z42+'OddsRatio_working_3-way'!AF42</f>
        <v>1.0441008179830855</v>
      </c>
      <c r="AM42" s="11">
        <f>'OddsRatio_working_3-way'!AA42+'OddsRatio_working_3-way'!AG42</f>
        <v>-0.62711342915739388</v>
      </c>
      <c r="AN42" s="11">
        <f>'OddsRatio_working_3-way'!AB42+'OddsRatio_working_3-way'!AH42</f>
        <v>-0.41698738882569186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1.0441008179830855</v>
      </c>
      <c r="AS42" s="11">
        <f>IF(('OddsRatio_working_3-way'!X42=0),IF(Q42&gt;0,-Q42^(1/3),(-Q42)^(1/3)),'OddsRatio_working_3-way'!AM42-'OddsRatio_working_3-way'!R42/3)</f>
        <v>-0.62711342915739388</v>
      </c>
      <c r="AT42" s="11">
        <f>IF(('OddsRatio_working_3-way'!X42=0),IF(Q42&gt;0,-Q42^(1/3),(-Q42)^(1/3)),'OddsRatio_working_3-way'!AN42-'OddsRatio_working_3-way'!R42/3)</f>
        <v>-0.41698738882569186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3.77</v>
      </c>
      <c r="D43" s="9">
        <f t="shared" si="13"/>
        <v>0.44375190881832255</v>
      </c>
      <c r="E43" s="9">
        <f t="shared" si="14"/>
        <v>0.29941123697751387</v>
      </c>
      <c r="F43" s="9">
        <f t="shared" si="15"/>
        <v>0.25683685420416336</v>
      </c>
      <c r="G43" s="9">
        <f t="shared" si="16"/>
        <v>1.0445928609503967</v>
      </c>
      <c r="H43" s="9">
        <f t="shared" si="17"/>
        <v>2.2535114331404764</v>
      </c>
      <c r="I43" s="9">
        <f t="shared" si="18"/>
        <v>3.3398880085288889</v>
      </c>
      <c r="J43" s="9">
        <f t="shared" si="19"/>
        <v>3.8935222248325991</v>
      </c>
      <c r="K43" s="11">
        <f t="shared" si="20"/>
        <v>0.45454545454545453</v>
      </c>
      <c r="L43" s="11">
        <f t="shared" si="21"/>
        <v>0.30864197530864196</v>
      </c>
      <c r="M43" s="11">
        <f t="shared" si="22"/>
        <v>0.26525198938992045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-0.27707669086979425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0.23109074833212767</v>
      </c>
      <c r="Q43" s="11">
        <f>2*'OddsRatio_working_3-way'!K43*'OddsRatio_working_3-way'!L43*'OddsRatio_working_3-way'!M43</f>
        <v>7.442536178168363E-2</v>
      </c>
      <c r="R43" s="11">
        <f t="shared" si="23"/>
        <v>0</v>
      </c>
      <c r="S43" s="11">
        <f t="shared" si="24"/>
        <v>-0.83403171738009318</v>
      </c>
      <c r="T43" s="11">
        <f t="shared" si="25"/>
        <v>-0.26860924875365316</v>
      </c>
      <c r="U43" s="11">
        <f>'OddsRatio_working_3-way'!S43-'OddsRatio_working_3-way'!R43^2/3</f>
        <v>-0.83403171738009318</v>
      </c>
      <c r="V43" s="11">
        <f>'OddsRatio_working_3-way'!S43*'OddsRatio_working_3-way'!R43/3-2*'OddsRatio_working_3-way'!R43^3/27-'OddsRatio_working_3-way'!T43</f>
        <v>0.26860924875365316</v>
      </c>
      <c r="W43" s="11">
        <f>'OddsRatio_working_3-way'!V43^2+4*'OddsRatio_working_3-way'!U43^3/27</f>
        <v>-1.3798684840903075E-2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0.14658582243595814</v>
      </c>
      <c r="Y43" s="11">
        <f>IF('OddsRatio_working_3-way'!W43&gt;=0,IF('OddsRatio_working_3-way'!V43+SQRT('OddsRatio_working_3-way'!W43)&gt;0,0,PI()),ACOS('OddsRatio_working_3-way'!V43/(2*'OddsRatio_working_3-way'!X43)))</f>
        <v>0.41225812068591217</v>
      </c>
      <c r="Z43" s="11">
        <f>'OddsRatio_working_3-way'!X43^(1/3)*COS('OddsRatio_working_3-way'!Y43/3)</f>
        <v>0.52229643047519847</v>
      </c>
      <c r="AA43" s="11">
        <f>'OddsRatio_working_3-way'!X43^(1/3)*COS(('OddsRatio_working_3-way'!Y43+2*PI())/3)</f>
        <v>-0.32370026060522117</v>
      </c>
      <c r="AB43" s="11">
        <f>'OddsRatio_working_3-way'!X43^(1/3)*COS(('OddsRatio_working_3-way'!Y43+4*PI())/3)</f>
        <v>-0.19859616986997733</v>
      </c>
      <c r="AC43" s="11">
        <f>'OddsRatio_working_3-way'!X43^(1/3)*SIN('OddsRatio_working_3-way'!Y43/3)</f>
        <v>7.2228880462716402E-2</v>
      </c>
      <c r="AD43" s="11">
        <f>'OddsRatio_working_3-way'!X43^(1/3)*SIN(('OddsRatio_working_3-way'!Y43+2*PI())/3)</f>
        <v>0.41620753686609646</v>
      </c>
      <c r="AE43" s="11">
        <f>'OddsRatio_working_3-way'!X43^(1/3)*SIN(('OddsRatio_working_3-way'!Y43+4*PI())/3)</f>
        <v>-0.48843641732881293</v>
      </c>
      <c r="AF43" s="11">
        <f>-'OddsRatio_working_3-way'!U43/(3*'OddsRatio_working_3-way'!X43^(1/3))*COS(('OddsRatio_working_3-way'!Y43)/3)</f>
        <v>0.52229643047519825</v>
      </c>
      <c r="AG43" s="11">
        <f>-'OddsRatio_working_3-way'!U43/(3*'OddsRatio_working_3-way'!X43^(1/3))*COS(('OddsRatio_working_3-way'!Y43+2*PI())/3)</f>
        <v>-0.32370026060522106</v>
      </c>
      <c r="AH43" s="11">
        <f>-'OddsRatio_working_3-way'!U43/(3*'OddsRatio_working_3-way'!X43^(1/3))*COS(('OddsRatio_working_3-way'!Y43+4*PI())/3)</f>
        <v>-0.19859616986997725</v>
      </c>
      <c r="AI43" s="11">
        <f>'OddsRatio_working_3-way'!U43/(3*'OddsRatio_working_3-way'!X43^(1/3))*SIN(('OddsRatio_working_3-way'!Y43)/3)</f>
        <v>-7.2228880462716374E-2</v>
      </c>
      <c r="AJ43" s="11">
        <f>'OddsRatio_working_3-way'!U43/(3*'OddsRatio_working_3-way'!X43^(1/3))*SIN(('OddsRatio_working_3-way'!Y43+2*PI())/3)</f>
        <v>-0.41620753686609629</v>
      </c>
      <c r="AK43" s="11">
        <f>'OddsRatio_working_3-way'!U43/(3*'OddsRatio_working_3-way'!X43^(1/3))*SIN(('OddsRatio_working_3-way'!Y43+4*PI())/3)</f>
        <v>0.48843641732881271</v>
      </c>
      <c r="AL43" s="11">
        <f>'OddsRatio_working_3-way'!Z43+'OddsRatio_working_3-way'!AF43</f>
        <v>1.0445928609503967</v>
      </c>
      <c r="AM43" s="11">
        <f>'OddsRatio_working_3-way'!AA43+'OddsRatio_working_3-way'!AG43</f>
        <v>-0.64740052121044223</v>
      </c>
      <c r="AN43" s="11">
        <f>'OddsRatio_working_3-way'!AB43+'OddsRatio_working_3-way'!AH43</f>
        <v>-0.3971923397399546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1.0445928609503967</v>
      </c>
      <c r="AS43" s="11">
        <f>IF(('OddsRatio_working_3-way'!X43=0),IF(Q43&gt;0,-Q43^(1/3),(-Q43)^(1/3)),'OddsRatio_working_3-way'!AM43-'OddsRatio_working_3-way'!R43/3)</f>
        <v>-0.64740052121044223</v>
      </c>
      <c r="AT43" s="11">
        <f>IF(('OddsRatio_working_3-way'!X43=0),IF(Q43&gt;0,-Q43^(1/3),(-Q43)^(1/3)),'OddsRatio_working_3-way'!AN43-'OddsRatio_working_3-way'!R43/3)</f>
        <v>-0.3971923397399546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3.11</v>
      </c>
      <c r="B44" s="4">
        <f>IF('True_Odds_Calculator_3-way'!B45="","",'True_Odds_Calculator_3-way'!B45)</f>
        <v>3.26</v>
      </c>
      <c r="C44" s="4">
        <f>IF('True_Odds_Calculator_3-way'!C45="","",'True_Odds_Calculator_3-way'!C45)</f>
        <v>2.5</v>
      </c>
      <c r="D44" s="9">
        <f t="shared" si="13"/>
        <v>0.3123516966773886</v>
      </c>
      <c r="E44" s="9">
        <f t="shared" si="14"/>
        <v>0.29779404932493397</v>
      </c>
      <c r="F44" s="9">
        <f t="shared" si="15"/>
        <v>0.38985425399767737</v>
      </c>
      <c r="G44" s="9">
        <f t="shared" si="16"/>
        <v>1.0433740981331927</v>
      </c>
      <c r="H44" s="9">
        <f t="shared" si="17"/>
        <v>3.2015193470610361</v>
      </c>
      <c r="I44" s="9">
        <f t="shared" si="18"/>
        <v>3.3580254617810157</v>
      </c>
      <c r="J44" s="9">
        <f t="shared" si="19"/>
        <v>2.5650611471997884</v>
      </c>
      <c r="K44" s="11">
        <f t="shared" si="20"/>
        <v>0.32154340836012862</v>
      </c>
      <c r="L44" s="11">
        <f t="shared" si="21"/>
        <v>0.30674846625766872</v>
      </c>
      <c r="M44" s="11">
        <f t="shared" si="22"/>
        <v>0.4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-0.2822046436391612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0.23159016037717239</v>
      </c>
      <c r="Q44" s="11">
        <f>2*'OddsRatio_working_3-way'!K44*'OddsRatio_working_3-way'!L44*'OddsRatio_working_3-way'!M44</f>
        <v>7.8906357879786171E-2</v>
      </c>
      <c r="R44" s="11">
        <f t="shared" si="23"/>
        <v>0</v>
      </c>
      <c r="S44" s="11">
        <f t="shared" si="24"/>
        <v>-0.82064617148289509</v>
      </c>
      <c r="T44" s="11">
        <f t="shared" si="25"/>
        <v>-0.27960687273693191</v>
      </c>
      <c r="U44" s="11">
        <f>'OddsRatio_working_3-way'!S44-'OddsRatio_working_3-way'!R44^2/3</f>
        <v>-0.82064617148289509</v>
      </c>
      <c r="V44" s="11">
        <f>'OddsRatio_working_3-way'!S44*'OddsRatio_working_3-way'!R44/3-2*'OddsRatio_working_3-way'!R44^3/27-'OddsRatio_working_3-way'!T44</f>
        <v>0.27960687273693191</v>
      </c>
      <c r="W44" s="11">
        <f>'OddsRatio_working_3-way'!V44^2+4*'OddsRatio_working_3-way'!U44^3/27</f>
        <v>-3.697401833466743E-3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0.14307114062171447</v>
      </c>
      <c r="Y44" s="11">
        <f>IF('OddsRatio_working_3-way'!W44&gt;=0,IF('OddsRatio_working_3-way'!V44+SQRT('OddsRatio_working_3-way'!W44)&gt;0,0,PI()),ACOS('OddsRatio_working_3-way'!V44/(2*'OddsRatio_working_3-way'!X44)))</f>
        <v>0.21413636678342773</v>
      </c>
      <c r="Z44" s="11">
        <f>'OddsRatio_working_3-way'!X44^(1/3)*COS('OddsRatio_working_3-way'!Y44/3)</f>
        <v>0.52168704906659635</v>
      </c>
      <c r="AA44" s="11">
        <f>'OddsRatio_working_3-way'!X44^(1/3)*COS(('OddsRatio_working_3-way'!Y44+2*PI())/3)</f>
        <v>-0.29314692989347468</v>
      </c>
      <c r="AB44" s="11">
        <f>'OddsRatio_working_3-way'!X44^(1/3)*COS(('OddsRatio_working_3-way'!Y44+4*PI())/3)</f>
        <v>-0.22854011917312181</v>
      </c>
      <c r="AC44" s="11">
        <f>'OddsRatio_working_3-way'!X44^(1/3)*SIN('OddsRatio_working_3-way'!Y44/3)</f>
        <v>3.7300759560878985E-2</v>
      </c>
      <c r="AD44" s="11">
        <f>'OddsRatio_working_3-way'!X44^(1/3)*SIN(('OddsRatio_working_3-way'!Y44+2*PI())/3)</f>
        <v>0.43314385753657186</v>
      </c>
      <c r="AE44" s="11">
        <f>'OddsRatio_working_3-way'!X44^(1/3)*SIN(('OddsRatio_working_3-way'!Y44+4*PI())/3)</f>
        <v>-0.47044461709745078</v>
      </c>
      <c r="AF44" s="11">
        <f>-'OddsRatio_working_3-way'!U44/(3*'OddsRatio_working_3-way'!X44^(1/3))*COS(('OddsRatio_working_3-way'!Y44)/3)</f>
        <v>0.52168704906659624</v>
      </c>
      <c r="AG44" s="11">
        <f>-'OddsRatio_working_3-way'!U44/(3*'OddsRatio_working_3-way'!X44^(1/3))*COS(('OddsRatio_working_3-way'!Y44+2*PI())/3)</f>
        <v>-0.29314692989347463</v>
      </c>
      <c r="AH44" s="11">
        <f>-'OddsRatio_working_3-way'!U44/(3*'OddsRatio_working_3-way'!X44^(1/3))*COS(('OddsRatio_working_3-way'!Y44+4*PI())/3)</f>
        <v>-0.22854011917312175</v>
      </c>
      <c r="AI44" s="11">
        <f>'OddsRatio_working_3-way'!U44/(3*'OddsRatio_working_3-way'!X44^(1/3))*SIN(('OddsRatio_working_3-way'!Y44)/3)</f>
        <v>-3.7300759560878978E-2</v>
      </c>
      <c r="AJ44" s="11">
        <f>'OddsRatio_working_3-way'!U44/(3*'OddsRatio_working_3-way'!X44^(1/3))*SIN(('OddsRatio_working_3-way'!Y44+2*PI())/3)</f>
        <v>-0.43314385753657175</v>
      </c>
      <c r="AK44" s="11">
        <f>'OddsRatio_working_3-way'!U44/(3*'OddsRatio_working_3-way'!X44^(1/3))*SIN(('OddsRatio_working_3-way'!Y44+4*PI())/3)</f>
        <v>0.47044461709745067</v>
      </c>
      <c r="AL44" s="11">
        <f>'OddsRatio_working_3-way'!Z44+'OddsRatio_working_3-way'!AF44</f>
        <v>1.0433740981331927</v>
      </c>
      <c r="AM44" s="11">
        <f>'OddsRatio_working_3-way'!AA44+'OddsRatio_working_3-way'!AG44</f>
        <v>-0.58629385978694937</v>
      </c>
      <c r="AN44" s="11">
        <f>'OddsRatio_working_3-way'!AB44+'OddsRatio_working_3-way'!AH44</f>
        <v>-0.45708023834624356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1.0433740981331927</v>
      </c>
      <c r="AS44" s="11">
        <f>IF(('OddsRatio_working_3-way'!X44=0),IF(Q44&gt;0,-Q44^(1/3),(-Q44)^(1/3)),'OddsRatio_working_3-way'!AM44-'OddsRatio_working_3-way'!R44/3)</f>
        <v>-0.58629385978694937</v>
      </c>
      <c r="AT44" s="11">
        <f>IF(('OddsRatio_working_3-way'!X44=0),IF(Q44&gt;0,-Q44^(1/3),(-Q44)^(1/3)),'OddsRatio_working_3-way'!AN44-'OddsRatio_working_3-way'!R44/3)</f>
        <v>-0.45708023834624356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1.93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4.54</v>
      </c>
      <c r="D45" s="9">
        <f t="shared" si="13"/>
        <v>0.50580361437917454</v>
      </c>
      <c r="E45" s="9">
        <f t="shared" si="14"/>
        <v>0.28229160938580683</v>
      </c>
      <c r="F45" s="9">
        <f t="shared" si="15"/>
        <v>0.2119047762350186</v>
      </c>
      <c r="G45" s="9">
        <f t="shared" si="16"/>
        <v>1.0505934475881138</v>
      </c>
      <c r="H45" s="9">
        <f t="shared" si="17"/>
        <v>1.9770519062569456</v>
      </c>
      <c r="I45" s="9">
        <f t="shared" si="18"/>
        <v>3.542436143163235</v>
      </c>
      <c r="J45" s="9">
        <f t="shared" si="19"/>
        <v>4.7191008044619229</v>
      </c>
      <c r="K45" s="11">
        <f t="shared" si="20"/>
        <v>0.5181347150259068</v>
      </c>
      <c r="L45" s="11">
        <f t="shared" si="21"/>
        <v>0.29239766081871343</v>
      </c>
      <c r="M45" s="11">
        <f t="shared" si="22"/>
        <v>0.22026431718061673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-0.26586569823247941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0.229921695811661</v>
      </c>
      <c r="Q45" s="11">
        <f>2*'OddsRatio_working_3-way'!K45*'OddsRatio_working_3-way'!L45*'OddsRatio_working_3-way'!M45</f>
        <v>6.6740695446055431E-2</v>
      </c>
      <c r="R45" s="11">
        <f t="shared" si="23"/>
        <v>0</v>
      </c>
      <c r="S45" s="11">
        <f t="shared" si="24"/>
        <v>-0.8648039116750289</v>
      </c>
      <c r="T45" s="11">
        <f t="shared" si="25"/>
        <v>-0.25103161441945682</v>
      </c>
      <c r="U45" s="11">
        <f>'OddsRatio_working_3-way'!S45-'OddsRatio_working_3-way'!R45^2/3</f>
        <v>-0.8648039116750289</v>
      </c>
      <c r="V45" s="11">
        <f>'OddsRatio_working_3-way'!S45*'OddsRatio_working_3-way'!R45/3-2*'OddsRatio_working_3-way'!R45^3/27-'OddsRatio_working_3-way'!T45</f>
        <v>0.25103161441945682</v>
      </c>
      <c r="W45" s="11">
        <f>'OddsRatio_working_3-way'!V45^2+4*'OddsRatio_working_3-way'!U45^3/27</f>
        <v>-3.2801583408034296E-2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0.15477278091291855</v>
      </c>
      <c r="Y45" s="11">
        <f>IF('OddsRatio_working_3-way'!W45&gt;=0,IF('OddsRatio_working_3-way'!V45+SQRT('OddsRatio_working_3-way'!W45)&gt;0,0,PI()),ACOS('OddsRatio_working_3-way'!V45/(2*'OddsRatio_working_3-way'!X45)))</f>
        <v>0.62499127632635243</v>
      </c>
      <c r="Z45" s="11">
        <f>'OddsRatio_working_3-way'!X45^(1/3)*COS('OddsRatio_working_3-way'!Y45/3)</f>
        <v>0.5252967237940569</v>
      </c>
      <c r="AA45" s="11">
        <f>'OddsRatio_working_3-way'!X45^(1/3)*COS(('OddsRatio_working_3-way'!Y45+2*PI())/3)</f>
        <v>-0.35881744163256496</v>
      </c>
      <c r="AB45" s="11">
        <f>'OddsRatio_working_3-way'!X45^(1/3)*COS(('OddsRatio_working_3-way'!Y45+4*PI())/3)</f>
        <v>-0.16647928216149233</v>
      </c>
      <c r="AC45" s="11">
        <f>'OddsRatio_working_3-way'!X45^(1/3)*SIN('OddsRatio_working_3-way'!Y45/3)</f>
        <v>0.11104648814606115</v>
      </c>
      <c r="AD45" s="11">
        <f>'OddsRatio_working_3-way'!X45^(1/3)*SIN(('OddsRatio_working_3-way'!Y45+2*PI())/3)</f>
        <v>0.39939706325736035</v>
      </c>
      <c r="AE45" s="11">
        <f>'OddsRatio_working_3-way'!X45^(1/3)*SIN(('OddsRatio_working_3-way'!Y45+4*PI())/3)</f>
        <v>-0.51044355140342135</v>
      </c>
      <c r="AF45" s="11">
        <f>-'OddsRatio_working_3-way'!U45/(3*'OddsRatio_working_3-way'!X45^(1/3))*COS(('OddsRatio_working_3-way'!Y45)/3)</f>
        <v>0.52529672379405679</v>
      </c>
      <c r="AG45" s="11">
        <f>-'OddsRatio_working_3-way'!U45/(3*'OddsRatio_working_3-way'!X45^(1/3))*COS(('OddsRatio_working_3-way'!Y45+2*PI())/3)</f>
        <v>-0.3588174416325649</v>
      </c>
      <c r="AH45" s="11">
        <f>-'OddsRatio_working_3-way'!U45/(3*'OddsRatio_working_3-way'!X45^(1/3))*COS(('OddsRatio_working_3-way'!Y45+4*PI())/3)</f>
        <v>-0.1664792821614923</v>
      </c>
      <c r="AI45" s="11">
        <f>'OddsRatio_working_3-way'!U45/(3*'OddsRatio_working_3-way'!X45^(1/3))*SIN(('OddsRatio_working_3-way'!Y45)/3)</f>
        <v>-0.11104648814606112</v>
      </c>
      <c r="AJ45" s="11">
        <f>'OddsRatio_working_3-way'!U45/(3*'OddsRatio_working_3-way'!X45^(1/3))*SIN(('OddsRatio_working_3-way'!Y45+2*PI())/3)</f>
        <v>-0.39939706325736024</v>
      </c>
      <c r="AK45" s="11">
        <f>'OddsRatio_working_3-way'!U45/(3*'OddsRatio_working_3-way'!X45^(1/3))*SIN(('OddsRatio_working_3-way'!Y45+4*PI())/3)</f>
        <v>0.51044355140342124</v>
      </c>
      <c r="AL45" s="11">
        <f>'OddsRatio_working_3-way'!Z45+'OddsRatio_working_3-way'!AF45</f>
        <v>1.0505934475881138</v>
      </c>
      <c r="AM45" s="11">
        <f>'OddsRatio_working_3-way'!AA45+'OddsRatio_working_3-way'!AG45</f>
        <v>-0.71763488326512981</v>
      </c>
      <c r="AN45" s="11">
        <f>'OddsRatio_working_3-way'!AB45+'OddsRatio_working_3-way'!AH45</f>
        <v>-0.33295856432298465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1.0505934475881138</v>
      </c>
      <c r="AS45" s="11">
        <f>IF(('OddsRatio_working_3-way'!X45=0),IF(Q45&gt;0,-Q45^(1/3),(-Q45)^(1/3)),'OddsRatio_working_3-way'!AM45-'OddsRatio_working_3-way'!R45/3)</f>
        <v>-0.71763488326512981</v>
      </c>
      <c r="AT45" s="11">
        <f>IF(('OddsRatio_working_3-way'!X45=0),IF(Q45&gt;0,-Q45^(1/3),(-Q45)^(1/3)),'OddsRatio_working_3-way'!AN45-'OddsRatio_working_3-way'!R45/3)</f>
        <v>-0.33295856432298465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2.92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2.65</v>
      </c>
      <c r="D46" s="9">
        <f t="shared" si="13"/>
        <v>0.33294908767079817</v>
      </c>
      <c r="E46" s="9">
        <f t="shared" si="14"/>
        <v>0.29963690877633847</v>
      </c>
      <c r="F46" s="9">
        <f t="shared" si="15"/>
        <v>0.36741400355286324</v>
      </c>
      <c r="G46" s="9">
        <f t="shared" si="16"/>
        <v>1.043469896859941</v>
      </c>
      <c r="H46" s="9">
        <f t="shared" si="17"/>
        <v>3.0034622019710873</v>
      </c>
      <c r="I46" s="9">
        <f t="shared" si="18"/>
        <v>3.3373725689662681</v>
      </c>
      <c r="J46" s="9">
        <f t="shared" si="19"/>
        <v>2.7217253298189021</v>
      </c>
      <c r="K46" s="11">
        <f t="shared" si="20"/>
        <v>0.34246575342465752</v>
      </c>
      <c r="L46" s="11">
        <f t="shared" si="21"/>
        <v>0.30864197530864196</v>
      </c>
      <c r="M46" s="11">
        <f t="shared" si="22"/>
        <v>0.37735849056603776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-0.28304758622670223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0.23174074393166319</v>
      </c>
      <c r="Q46" s="11">
        <f>2*'OddsRatio_working_3-way'!K46*'OddsRatio_working_3-way'!L46*'OddsRatio_working_3-way'!M46</f>
        <v>7.9773061594376318E-2</v>
      </c>
      <c r="R46" s="11">
        <f t="shared" si="23"/>
        <v>0</v>
      </c>
      <c r="S46" s="11">
        <f t="shared" si="24"/>
        <v>-0.81873421717171724</v>
      </c>
      <c r="T46" s="11">
        <f t="shared" si="25"/>
        <v>-0.28183621933621938</v>
      </c>
      <c r="U46" s="11">
        <f>'OddsRatio_working_3-way'!S46-'OddsRatio_working_3-way'!R46^2/3</f>
        <v>-0.81873421717171724</v>
      </c>
      <c r="V46" s="11">
        <f>'OddsRatio_working_3-way'!S46*'OddsRatio_working_3-way'!R46/3-2*'OddsRatio_working_3-way'!R46^3/27-'OddsRatio_working_3-way'!T46</f>
        <v>0.28183621933621938</v>
      </c>
      <c r="W46" s="11">
        <f>'OddsRatio_working_3-way'!V46^2+4*'OddsRatio_working_3-way'!U46^3/27</f>
        <v>-1.874805066994889E-3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0.14257143788004004</v>
      </c>
      <c r="Y46" s="11">
        <f>IF('OddsRatio_working_3-way'!W46&gt;=0,IF('OddsRatio_working_3-way'!V46+SQRT('OddsRatio_working_3-way'!W46)&gt;0,0,PI()),ACOS('OddsRatio_working_3-way'!V46/(2*'OddsRatio_working_3-way'!X46)))</f>
        <v>0.15243997095578332</v>
      </c>
      <c r="Z46" s="11">
        <f>'OddsRatio_working_3-way'!X46^(1/3)*COS('OddsRatio_working_3-way'!Y46/3)</f>
        <v>0.52173494842997048</v>
      </c>
      <c r="AA46" s="11">
        <f>'OddsRatio_working_3-way'!X46^(1/3)*COS(('OddsRatio_working_3-way'!Y46+2*PI())/3)</f>
        <v>-0.28384652952653766</v>
      </c>
      <c r="AB46" s="11">
        <f>'OddsRatio_working_3-way'!X46^(1/3)*COS(('OddsRatio_working_3-way'!Y46+4*PI())/3)</f>
        <v>-0.23788841890343287</v>
      </c>
      <c r="AC46" s="11">
        <f>'OddsRatio_working_3-way'!X46^(1/3)*SIN('OddsRatio_working_3-way'!Y46/3)</f>
        <v>2.6533927539696141E-2</v>
      </c>
      <c r="AD46" s="11">
        <f>'OddsRatio_working_3-way'!X46^(1/3)*SIN(('OddsRatio_working_3-way'!Y46+2*PI())/3)</f>
        <v>0.43856875561267034</v>
      </c>
      <c r="AE46" s="11">
        <f>'OddsRatio_working_3-way'!X46^(1/3)*SIN(('OddsRatio_working_3-way'!Y46+4*PI())/3)</f>
        <v>-0.46510268315236653</v>
      </c>
      <c r="AF46" s="11">
        <f>-'OddsRatio_working_3-way'!U46/(3*'OddsRatio_working_3-way'!X46^(1/3))*COS(('OddsRatio_working_3-way'!Y46)/3)</f>
        <v>0.52173494842997037</v>
      </c>
      <c r="AG46" s="11">
        <f>-'OddsRatio_working_3-way'!U46/(3*'OddsRatio_working_3-way'!X46^(1/3))*COS(('OddsRatio_working_3-way'!Y46+2*PI())/3)</f>
        <v>-0.28384652952653761</v>
      </c>
      <c r="AH46" s="11">
        <f>-'OddsRatio_working_3-way'!U46/(3*'OddsRatio_working_3-way'!X46^(1/3))*COS(('OddsRatio_working_3-way'!Y46+4*PI())/3)</f>
        <v>-0.23788841890343285</v>
      </c>
      <c r="AI46" s="11">
        <f>'OddsRatio_working_3-way'!U46/(3*'OddsRatio_working_3-way'!X46^(1/3))*SIN(('OddsRatio_working_3-way'!Y46)/3)</f>
        <v>-2.6533927539696137E-2</v>
      </c>
      <c r="AJ46" s="11">
        <f>'OddsRatio_working_3-way'!U46/(3*'OddsRatio_working_3-way'!X46^(1/3))*SIN(('OddsRatio_working_3-way'!Y46+2*PI())/3)</f>
        <v>-0.43856875561267022</v>
      </c>
      <c r="AK46" s="11">
        <f>'OddsRatio_working_3-way'!U46/(3*'OddsRatio_working_3-way'!X46^(1/3))*SIN(('OddsRatio_working_3-way'!Y46+4*PI())/3)</f>
        <v>0.46510268315236641</v>
      </c>
      <c r="AL46" s="11">
        <f>'OddsRatio_working_3-way'!Z46+'OddsRatio_working_3-way'!AF46</f>
        <v>1.043469896859941</v>
      </c>
      <c r="AM46" s="11">
        <f>'OddsRatio_working_3-way'!AA46+'OddsRatio_working_3-way'!AG46</f>
        <v>-0.56769305905307532</v>
      </c>
      <c r="AN46" s="11">
        <f>'OddsRatio_working_3-way'!AB46+'OddsRatio_working_3-way'!AH46</f>
        <v>-0.47577683780686575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1.043469896859941</v>
      </c>
      <c r="AS46" s="11">
        <f>IF(('OddsRatio_working_3-way'!X46=0),IF(Q46&gt;0,-Q46^(1/3),(-Q46)^(1/3)),'OddsRatio_working_3-way'!AM46-'OddsRatio_working_3-way'!R46/3)</f>
        <v>-0.56769305905307532</v>
      </c>
      <c r="AT46" s="11">
        <f>IF(('OddsRatio_working_3-way'!X46=0),IF(Q46&gt;0,-Q46^(1/3),(-Q46)^(1/3)),'OddsRatio_working_3-way'!AN46-'OddsRatio_working_3-way'!R46/3)</f>
        <v>-0.47577683780686575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2.68</v>
      </c>
      <c r="B47" s="4">
        <f>IF('True_Odds_Calculator_3-way'!B48="","",'True_Odds_Calculator_3-way'!B48)</f>
        <v>3.16</v>
      </c>
      <c r="C47" s="4">
        <f>IF('True_Odds_Calculator_3-way'!C48="","",'True_Odds_Calculator_3-way'!C48)</f>
        <v>2.82</v>
      </c>
      <c r="D47" s="9">
        <f t="shared" si="13"/>
        <v>0.35788579763505268</v>
      </c>
      <c r="E47" s="9">
        <f t="shared" si="14"/>
        <v>0.30240602516645004</v>
      </c>
      <c r="F47" s="9">
        <f t="shared" si="15"/>
        <v>0.33970817719849739</v>
      </c>
      <c r="G47" s="9">
        <f t="shared" si="16"/>
        <v>1.0679687131110813</v>
      </c>
      <c r="H47" s="9">
        <f t="shared" si="17"/>
        <v>2.7941874380266167</v>
      </c>
      <c r="I47" s="9">
        <f t="shared" si="18"/>
        <v>3.3068124203199356</v>
      </c>
      <c r="J47" s="9">
        <f t="shared" si="19"/>
        <v>2.9437030578621681</v>
      </c>
      <c r="K47" s="11">
        <f t="shared" si="20"/>
        <v>0.37313432835820892</v>
      </c>
      <c r="L47" s="11">
        <f t="shared" si="21"/>
        <v>0.31645569620253161</v>
      </c>
      <c r="M47" s="11">
        <f t="shared" si="22"/>
        <v>0.3546099290780142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-0.27654348778595572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0.23699841755402892</v>
      </c>
      <c r="Q47" s="11">
        <f>2*'OddsRatio_working_3-way'!K47*'OddsRatio_working_3-way'!L47*'OddsRatio_working_3-way'!M47</f>
        <v>8.3745023870681584E-2</v>
      </c>
      <c r="R47" s="11">
        <f t="shared" si="23"/>
        <v>0</v>
      </c>
      <c r="S47" s="11">
        <f t="shared" si="24"/>
        <v>-0.85700234509758322</v>
      </c>
      <c r="T47" s="11">
        <f t="shared" si="25"/>
        <v>-0.30282768378006469</v>
      </c>
      <c r="U47" s="11">
        <f>'OddsRatio_working_3-way'!S47-'OddsRatio_working_3-way'!R47^2/3</f>
        <v>-0.85700234509758322</v>
      </c>
      <c r="V47" s="11">
        <f>'OddsRatio_working_3-way'!S47*'OddsRatio_working_3-way'!R47/3-2*'OddsRatio_working_3-way'!R47^3/27-'OddsRatio_working_3-way'!T47</f>
        <v>0.30282768378006469</v>
      </c>
      <c r="W47" s="11">
        <f>'OddsRatio_working_3-way'!V47^2+4*'OddsRatio_working_3-way'!U47^3/27</f>
        <v>-1.5439806146031881E-3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0.15268315777960093</v>
      </c>
      <c r="Y47" s="11">
        <f>IF('OddsRatio_working_3-way'!W47&gt;=0,IF('OddsRatio_working_3-way'!V47+SQRT('OddsRatio_working_3-way'!W47)&gt;0,0,PI()),ACOS('OddsRatio_working_3-way'!V47/(2*'OddsRatio_working_3-way'!X47)))</f>
        <v>0.12903443395287995</v>
      </c>
      <c r="Z47" s="11">
        <f>'OddsRatio_working_3-way'!X47^(1/3)*COS('OddsRatio_working_3-way'!Y47/3)</f>
        <v>0.53398435655554077</v>
      </c>
      <c r="AA47" s="11">
        <f>'OddsRatio_working_3-way'!X47^(1/3)*COS(('OddsRatio_working_3-way'!Y47+2*PI())/3)</f>
        <v>-0.28689485372278656</v>
      </c>
      <c r="AB47" s="11">
        <f>'OddsRatio_working_3-way'!X47^(1/3)*COS(('OddsRatio_working_3-way'!Y47+4*PI())/3)</f>
        <v>-0.24708950283275405</v>
      </c>
      <c r="AC47" s="11">
        <f>'OddsRatio_working_3-way'!X47^(1/3)*SIN('OddsRatio_working_3-way'!Y47/3)</f>
        <v>2.2981630051547821E-2</v>
      </c>
      <c r="AD47" s="11">
        <f>'OddsRatio_working_3-way'!X47^(1/3)*SIN(('OddsRatio_working_3-way'!Y47+2*PI())/3)</f>
        <v>0.45095320297481195</v>
      </c>
      <c r="AE47" s="11">
        <f>'OddsRatio_working_3-way'!X47^(1/3)*SIN(('OddsRatio_working_3-way'!Y47+4*PI())/3)</f>
        <v>-0.47393483302635975</v>
      </c>
      <c r="AF47" s="11">
        <f>-'OddsRatio_working_3-way'!U47/(3*'OddsRatio_working_3-way'!X47^(1/3))*COS(('OddsRatio_working_3-way'!Y47)/3)</f>
        <v>0.53398435655554066</v>
      </c>
      <c r="AG47" s="11">
        <f>-'OddsRatio_working_3-way'!U47/(3*'OddsRatio_working_3-way'!X47^(1/3))*COS(('OddsRatio_working_3-way'!Y47+2*PI())/3)</f>
        <v>-0.2868948537227865</v>
      </c>
      <c r="AH47" s="11">
        <f>-'OddsRatio_working_3-way'!U47/(3*'OddsRatio_working_3-way'!X47^(1/3))*COS(('OddsRatio_working_3-way'!Y47+4*PI())/3)</f>
        <v>-0.24708950283275399</v>
      </c>
      <c r="AI47" s="11">
        <f>'OddsRatio_working_3-way'!U47/(3*'OddsRatio_working_3-way'!X47^(1/3))*SIN(('OddsRatio_working_3-way'!Y47)/3)</f>
        <v>-2.2981630051547818E-2</v>
      </c>
      <c r="AJ47" s="11">
        <f>'OddsRatio_working_3-way'!U47/(3*'OddsRatio_working_3-way'!X47^(1/3))*SIN(('OddsRatio_working_3-way'!Y47+2*PI())/3)</f>
        <v>-0.45095320297481184</v>
      </c>
      <c r="AK47" s="11">
        <f>'OddsRatio_working_3-way'!U47/(3*'OddsRatio_working_3-way'!X47^(1/3))*SIN(('OddsRatio_working_3-way'!Y47+4*PI())/3)</f>
        <v>0.47393483302635964</v>
      </c>
      <c r="AL47" s="11">
        <f>'OddsRatio_working_3-way'!Z47+'OddsRatio_working_3-way'!AF47</f>
        <v>1.0679687131110813</v>
      </c>
      <c r="AM47" s="11">
        <f>'OddsRatio_working_3-way'!AA47+'OddsRatio_working_3-way'!AG47</f>
        <v>-0.57378970744557312</v>
      </c>
      <c r="AN47" s="11">
        <f>'OddsRatio_working_3-way'!AB47+'OddsRatio_working_3-way'!AH47</f>
        <v>-0.49417900566550804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1.0679687131110813</v>
      </c>
      <c r="AS47" s="11">
        <f>IF(('OddsRatio_working_3-way'!X47=0),IF(Q47&gt;0,-Q47^(1/3),(-Q47)^(1/3)),'OddsRatio_working_3-way'!AM47-'OddsRatio_working_3-way'!R47/3)</f>
        <v>-0.57378970744557312</v>
      </c>
      <c r="AT47" s="11">
        <f>IF(('OddsRatio_working_3-way'!X47=0),IF(Q47&gt;0,-Q47^(1/3),(-Q47)^(1/3)),'OddsRatio_working_3-way'!AN47-'OddsRatio_working_3-way'!R47/3)</f>
        <v>-0.49417900566550804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3.19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2.37</v>
      </c>
      <c r="D48" s="9">
        <f t="shared" si="13"/>
        <v>0.29970866828754711</v>
      </c>
      <c r="E48" s="9">
        <f t="shared" si="14"/>
        <v>0.29406668606301728</v>
      </c>
      <c r="F48" s="9">
        <f t="shared" si="15"/>
        <v>0.40622464564943522</v>
      </c>
      <c r="G48" s="9">
        <f t="shared" si="16"/>
        <v>1.0669285383122689</v>
      </c>
      <c r="H48" s="9">
        <f t="shared" si="17"/>
        <v>3.3365734989038685</v>
      </c>
      <c r="I48" s="9">
        <f t="shared" si="18"/>
        <v>3.4005892112026048</v>
      </c>
      <c r="J48" s="9">
        <f t="shared" si="19"/>
        <v>2.4616920974878087</v>
      </c>
      <c r="K48" s="11">
        <f t="shared" si="20"/>
        <v>0.31347962382445144</v>
      </c>
      <c r="L48" s="11">
        <f t="shared" si="21"/>
        <v>0.30769230769230771</v>
      </c>
      <c r="M48" s="11">
        <f t="shared" si="22"/>
        <v>0.42194092827004215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-0.27474184479858843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0.23645785321909291</v>
      </c>
      <c r="Q48" s="11">
        <f>2*'OddsRatio_working_3-way'!K48*'OddsRatio_working_3-way'!L48*'OddsRatio_working_3-way'!M48</f>
        <v>8.1396851366297027E-2</v>
      </c>
      <c r="R48" s="11">
        <f t="shared" si="23"/>
        <v>0</v>
      </c>
      <c r="S48" s="11">
        <f t="shared" si="24"/>
        <v>-0.86065467527321404</v>
      </c>
      <c r="T48" s="11">
        <f t="shared" si="25"/>
        <v>-0.29626666962933351</v>
      </c>
      <c r="U48" s="11">
        <f>'OddsRatio_working_3-way'!S48-'OddsRatio_working_3-way'!R48^2/3</f>
        <v>-0.86065467527321404</v>
      </c>
      <c r="V48" s="11">
        <f>'OddsRatio_working_3-way'!S48*'OddsRatio_working_3-way'!R48/3-2*'OddsRatio_working_3-way'!R48^3/27-'OddsRatio_working_3-way'!T48</f>
        <v>0.29626666962933351</v>
      </c>
      <c r="W48" s="11">
        <f>'OddsRatio_working_3-way'!V48^2+4*'OddsRatio_working_3-way'!U48^3/27</f>
        <v>-6.6719418836413552E-3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0.1536602432453642</v>
      </c>
      <c r="Y48" s="11">
        <f>IF('OddsRatio_working_3-way'!W48&gt;=0,IF('OddsRatio_working_3-way'!V48+SQRT('OddsRatio_working_3-way'!W48)&gt;0,0,PI()),ACOS('OddsRatio_working_3-way'!V48/(2*'OddsRatio_working_3-way'!X48)))</f>
        <v>0.26902075243160528</v>
      </c>
      <c r="Z48" s="11">
        <f>'OddsRatio_working_3-way'!X48^(1/3)*COS('OddsRatio_working_3-way'!Y48/3)</f>
        <v>0.53346426915613432</v>
      </c>
      <c r="AA48" s="11">
        <f>'OddsRatio_working_3-way'!X48^(1/3)*COS(('OddsRatio_working_3-way'!Y48+2*PI())/3)</f>
        <v>-0.30827216308777244</v>
      </c>
      <c r="AB48" s="11">
        <f>'OddsRatio_working_3-way'!X48^(1/3)*COS(('OddsRatio_working_3-way'!Y48+4*PI())/3)</f>
        <v>-0.22519210606836193</v>
      </c>
      <c r="AC48" s="11">
        <f>'OddsRatio_working_3-way'!X48^(1/3)*SIN('OddsRatio_working_3-way'!Y48/3)</f>
        <v>4.7966293284446182E-2</v>
      </c>
      <c r="AD48" s="11">
        <f>'OddsRatio_working_3-way'!X48^(1/3)*SIN(('OddsRatio_working_3-way'!Y48+2*PI())/3)</f>
        <v>0.43801046245828851</v>
      </c>
      <c r="AE48" s="11">
        <f>'OddsRatio_working_3-way'!X48^(1/3)*SIN(('OddsRatio_working_3-way'!Y48+4*PI())/3)</f>
        <v>-0.48597675574273469</v>
      </c>
      <c r="AF48" s="11">
        <f>-'OddsRatio_working_3-way'!U48/(3*'OddsRatio_working_3-way'!X48^(1/3))*COS(('OddsRatio_working_3-way'!Y48)/3)</f>
        <v>0.53346426915613443</v>
      </c>
      <c r="AG48" s="11">
        <f>-'OddsRatio_working_3-way'!U48/(3*'OddsRatio_working_3-way'!X48^(1/3))*COS(('OddsRatio_working_3-way'!Y48+2*PI())/3)</f>
        <v>-0.3082721630877725</v>
      </c>
      <c r="AH48" s="11">
        <f>-'OddsRatio_working_3-way'!U48/(3*'OddsRatio_working_3-way'!X48^(1/3))*COS(('OddsRatio_working_3-way'!Y48+4*PI())/3)</f>
        <v>-0.22519210606836196</v>
      </c>
      <c r="AI48" s="11">
        <f>'OddsRatio_working_3-way'!U48/(3*'OddsRatio_working_3-way'!X48^(1/3))*SIN(('OddsRatio_working_3-way'!Y48)/3)</f>
        <v>-4.7966293284446189E-2</v>
      </c>
      <c r="AJ48" s="11">
        <f>'OddsRatio_working_3-way'!U48/(3*'OddsRatio_working_3-way'!X48^(1/3))*SIN(('OddsRatio_working_3-way'!Y48+2*PI())/3)</f>
        <v>-0.43801046245828862</v>
      </c>
      <c r="AK48" s="11">
        <f>'OddsRatio_working_3-way'!U48/(3*'OddsRatio_working_3-way'!X48^(1/3))*SIN(('OddsRatio_working_3-way'!Y48+4*PI())/3)</f>
        <v>0.4859767557427348</v>
      </c>
      <c r="AL48" s="11">
        <f>'OddsRatio_working_3-way'!Z48+'OddsRatio_working_3-way'!AF48</f>
        <v>1.0669285383122689</v>
      </c>
      <c r="AM48" s="11">
        <f>'OddsRatio_working_3-way'!AA48+'OddsRatio_working_3-way'!AG48</f>
        <v>-0.616544326175545</v>
      </c>
      <c r="AN48" s="11">
        <f>'OddsRatio_working_3-way'!AB48+'OddsRatio_working_3-way'!AH48</f>
        <v>-0.45038421213672386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1.0669285383122689</v>
      </c>
      <c r="AS48" s="11">
        <f>IF(('OddsRatio_working_3-way'!X48=0),IF(Q48&gt;0,-Q48^(1/3),(-Q48)^(1/3)),'OddsRatio_working_3-way'!AM48-'OddsRatio_working_3-way'!R48/3)</f>
        <v>-0.616544326175545</v>
      </c>
      <c r="AT48" s="11">
        <f>IF(('OddsRatio_working_3-way'!X48=0),IF(Q48&gt;0,-Q48^(1/3),(-Q48)^(1/3)),'OddsRatio_working_3-way'!AN48-'OddsRatio_working_3-way'!R48/3)</f>
        <v>-0.45038421213672386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1.65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5.36</v>
      </c>
      <c r="D49" s="9">
        <f t="shared" si="13"/>
        <v>0.58526300307336698</v>
      </c>
      <c r="E49" s="9">
        <f t="shared" si="14"/>
        <v>0.24092357973891149</v>
      </c>
      <c r="F49" s="9">
        <f t="shared" si="15"/>
        <v>0.1738134171877217</v>
      </c>
      <c r="G49" s="9">
        <f t="shared" si="16"/>
        <v>1.0902054546384532</v>
      </c>
      <c r="H49" s="9">
        <f t="shared" si="17"/>
        <v>1.7086335455149941</v>
      </c>
      <c r="I49" s="9">
        <f t="shared" si="18"/>
        <v>4.1506937639051289</v>
      </c>
      <c r="J49" s="9">
        <f t="shared" si="19"/>
        <v>5.7532957822236561</v>
      </c>
      <c r="K49" s="11">
        <f t="shared" si="20"/>
        <v>0.60606060606060608</v>
      </c>
      <c r="L49" s="11">
        <f t="shared" si="21"/>
        <v>0.25706940874035988</v>
      </c>
      <c r="M49" s="11">
        <f t="shared" si="22"/>
        <v>0.18656716417910446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-0.23806708453525782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0.22963006886576698</v>
      </c>
      <c r="Q49" s="11">
        <f>2*'OddsRatio_working_3-way'!K49*'OddsRatio_working_3-way'!L49*'OddsRatio_working_3-way'!M49</f>
        <v>5.8134194649561259E-2</v>
      </c>
      <c r="R49" s="11">
        <f t="shared" si="23"/>
        <v>0</v>
      </c>
      <c r="S49" s="11">
        <f t="shared" si="24"/>
        <v>-0.96456034362767473</v>
      </c>
      <c r="T49" s="11">
        <f t="shared" si="25"/>
        <v>-0.24419249205763918</v>
      </c>
      <c r="U49" s="11">
        <f>'OddsRatio_working_3-way'!S49-'OddsRatio_working_3-way'!R49^2/3</f>
        <v>-0.96456034362767473</v>
      </c>
      <c r="V49" s="11">
        <f>'OddsRatio_working_3-way'!S49*'OddsRatio_working_3-way'!R49/3-2*'OddsRatio_working_3-way'!R49^3/27-'OddsRatio_working_3-way'!T49</f>
        <v>0.24419249205763918</v>
      </c>
      <c r="W49" s="11">
        <f>'OddsRatio_working_3-way'!V49^2+4*'OddsRatio_working_3-way'!U49^3/27</f>
        <v>-7.3318830896157691E-2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0.18231072655872299</v>
      </c>
      <c r="Y49" s="11">
        <f>IF('OddsRatio_working_3-way'!W49&gt;=0,IF('OddsRatio_working_3-way'!V49+SQRT('OddsRatio_working_3-way'!W49)&gt;0,0,PI()),ACOS('OddsRatio_working_3-way'!V49/(2*'OddsRatio_working_3-way'!X49)))</f>
        <v>0.83697125165460895</v>
      </c>
      <c r="Z49" s="11">
        <f>'OddsRatio_working_3-way'!X49^(1/3)*COS('OddsRatio_working_3-way'!Y49/3)</f>
        <v>0.5451027273192266</v>
      </c>
      <c r="AA49" s="11">
        <f>'OddsRatio_working_3-way'!X49^(1/3)*COS(('OddsRatio_working_3-way'!Y49+2*PI())/3)</f>
        <v>-0.40778208653268816</v>
      </c>
      <c r="AB49" s="11">
        <f>'OddsRatio_working_3-way'!X49^(1/3)*COS(('OddsRatio_working_3-way'!Y49+4*PI())/3)</f>
        <v>-0.13732064078653855</v>
      </c>
      <c r="AC49" s="11">
        <f>'OddsRatio_working_3-way'!X49^(1/3)*SIN('OddsRatio_working_3-way'!Y49/3)</f>
        <v>0.15615098850695483</v>
      </c>
      <c r="AD49" s="11">
        <f>'OddsRatio_working_3-way'!X49^(1/3)*SIN(('OddsRatio_working_3-way'!Y49+2*PI())/3)</f>
        <v>0.39399731527715448</v>
      </c>
      <c r="AE49" s="11">
        <f>'OddsRatio_working_3-way'!X49^(1/3)*SIN(('OddsRatio_working_3-way'!Y49+4*PI())/3)</f>
        <v>-0.55014830378410939</v>
      </c>
      <c r="AF49" s="11">
        <f>-'OddsRatio_working_3-way'!U49/(3*'OddsRatio_working_3-way'!X49^(1/3))*COS(('OddsRatio_working_3-way'!Y49)/3)</f>
        <v>0.5451027273192266</v>
      </c>
      <c r="AG49" s="11">
        <f>-'OddsRatio_working_3-way'!U49/(3*'OddsRatio_working_3-way'!X49^(1/3))*COS(('OddsRatio_working_3-way'!Y49+2*PI())/3)</f>
        <v>-0.40778208653268816</v>
      </c>
      <c r="AH49" s="11">
        <f>-'OddsRatio_working_3-way'!U49/(3*'OddsRatio_working_3-way'!X49^(1/3))*COS(('OddsRatio_working_3-way'!Y49+4*PI())/3)</f>
        <v>-0.13732064078653855</v>
      </c>
      <c r="AI49" s="11">
        <f>'OddsRatio_working_3-way'!U49/(3*'OddsRatio_working_3-way'!X49^(1/3))*SIN(('OddsRatio_working_3-way'!Y49)/3)</f>
        <v>-0.15615098850695483</v>
      </c>
      <c r="AJ49" s="11">
        <f>'OddsRatio_working_3-way'!U49/(3*'OddsRatio_working_3-way'!X49^(1/3))*SIN(('OddsRatio_working_3-way'!Y49+2*PI())/3)</f>
        <v>-0.39399731527715448</v>
      </c>
      <c r="AK49" s="11">
        <f>'OddsRatio_working_3-way'!U49/(3*'OddsRatio_working_3-way'!X49^(1/3))*SIN(('OddsRatio_working_3-way'!Y49+4*PI())/3)</f>
        <v>0.55014830378410939</v>
      </c>
      <c r="AL49" s="11">
        <f>'OddsRatio_working_3-way'!Z49+'OddsRatio_working_3-way'!AF49</f>
        <v>1.0902054546384532</v>
      </c>
      <c r="AM49" s="11">
        <f>'OddsRatio_working_3-way'!AA49+'OddsRatio_working_3-way'!AG49</f>
        <v>-0.81556417306537632</v>
      </c>
      <c r="AN49" s="11">
        <f>'OddsRatio_working_3-way'!AB49+'OddsRatio_working_3-way'!AH49</f>
        <v>-0.2746412815730771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1.0902054546384532</v>
      </c>
      <c r="AS49" s="11">
        <f>IF(('OddsRatio_working_3-way'!X49=0),IF(Q49&gt;0,-Q49^(1/3),(-Q49)^(1/3)),'OddsRatio_working_3-way'!AM49-'OddsRatio_working_3-way'!R49/3)</f>
        <v>-0.81556417306537632</v>
      </c>
      <c r="AT49" s="11">
        <f>IF(('OddsRatio_working_3-way'!X49=0),IF(Q49&gt;0,-Q49^(1/3),(-Q49)^(1/3)),'OddsRatio_working_3-way'!AN49-'OddsRatio_working_3-way'!R49/3)</f>
        <v>-0.2746412815730771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3.96</v>
      </c>
      <c r="B50" s="4">
        <f>IF('True_Odds_Calculator_3-way'!B51="","",'True_Odds_Calculator_3-way'!B51)</f>
        <v>3.98</v>
      </c>
      <c r="C50" s="4">
        <f>IF('True_Odds_Calculator_3-way'!C51="","",'True_Odds_Calculator_3-way'!C51)</f>
        <v>1.84</v>
      </c>
      <c r="D50" s="9">
        <f t="shared" si="13"/>
        <v>0.23837696471331699</v>
      </c>
      <c r="E50" s="9">
        <f t="shared" si="14"/>
        <v>0.23715653310129886</v>
      </c>
      <c r="F50" s="9">
        <f t="shared" si="15"/>
        <v>0.52446650218538404</v>
      </c>
      <c r="G50" s="9">
        <f t="shared" si="16"/>
        <v>1.07940412698094</v>
      </c>
      <c r="H50" s="9">
        <f t="shared" si="17"/>
        <v>4.1950362158635821</v>
      </c>
      <c r="I50" s="9">
        <f t="shared" si="18"/>
        <v>4.2166242984032021</v>
      </c>
      <c r="J50" s="9">
        <f t="shared" si="19"/>
        <v>1.9066994666639898</v>
      </c>
      <c r="K50" s="11">
        <f t="shared" si="20"/>
        <v>0.25252525252525254</v>
      </c>
      <c r="L50" s="11">
        <f t="shared" si="21"/>
        <v>0.25125628140703515</v>
      </c>
      <c r="M50" s="11">
        <f t="shared" si="22"/>
        <v>0.54347826086956519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-0.25550016220761251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0.23379413536721819</v>
      </c>
      <c r="Q50" s="11">
        <f>2*'OddsRatio_working_3-way'!K50*'OddsRatio_working_3-way'!L50*'OddsRatio_working_3-way'!M50</f>
        <v>6.8965821642247238E-2</v>
      </c>
      <c r="R50" s="11">
        <f t="shared" si="23"/>
        <v>0</v>
      </c>
      <c r="S50" s="11">
        <f t="shared" si="24"/>
        <v>-0.91504495866911972</v>
      </c>
      <c r="T50" s="11">
        <f t="shared" si="25"/>
        <v>-0.26992476656906184</v>
      </c>
      <c r="U50" s="11">
        <f>'OddsRatio_working_3-way'!S50-'OddsRatio_working_3-way'!R50^2/3</f>
        <v>-0.91504495866911972</v>
      </c>
      <c r="V50" s="11">
        <f>'OddsRatio_working_3-way'!S50*'OddsRatio_working_3-way'!R50/3-2*'OddsRatio_working_3-way'!R50^3/27-'OddsRatio_working_3-way'!T50</f>
        <v>0.26992476656906184</v>
      </c>
      <c r="W50" s="11">
        <f>'OddsRatio_working_3-way'!V50^2+4*'OddsRatio_working_3-way'!U50^3/27</f>
        <v>-4.0647850335418373E-2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0.16845417028288504</v>
      </c>
      <c r="Y50" s="11">
        <f>IF('OddsRatio_working_3-way'!W50&gt;=0,IF('OddsRatio_working_3-way'!V50+SQRT('OddsRatio_working_3-way'!W50)&gt;0,0,PI()),ACOS('OddsRatio_working_3-way'!V50/(2*'OddsRatio_working_3-way'!X50)))</f>
        <v>0.64152916587494624</v>
      </c>
      <c r="Z50" s="11">
        <f>'OddsRatio_working_3-way'!X50^(1/3)*COS('OddsRatio_working_3-way'!Y50/3)</f>
        <v>0.53970206349047001</v>
      </c>
      <c r="AA50" s="11">
        <f>'OddsRatio_working_3-way'!X50^(1/3)*COS(('OddsRatio_working_3-way'!Y50+2*PI())/3)</f>
        <v>-0.37135227146858252</v>
      </c>
      <c r="AB50" s="11">
        <f>'OddsRatio_working_3-way'!X50^(1/3)*COS(('OddsRatio_working_3-way'!Y50+4*PI())/3)</f>
        <v>-0.16834979202188735</v>
      </c>
      <c r="AC50" s="11">
        <f>'OddsRatio_working_3-way'!X50^(1/3)*SIN('OddsRatio_working_3-way'!Y50/3)</f>
        <v>0.11720353615471094</v>
      </c>
      <c r="AD50" s="11">
        <f>'OddsRatio_working_3-way'!X50^(1/3)*SIN(('OddsRatio_working_3-way'!Y50+2*PI())/3)</f>
        <v>0.40879392938027354</v>
      </c>
      <c r="AE50" s="11">
        <f>'OddsRatio_working_3-way'!X50^(1/3)*SIN(('OddsRatio_working_3-way'!Y50+4*PI())/3)</f>
        <v>-0.5259974655349845</v>
      </c>
      <c r="AF50" s="11">
        <f>-'OddsRatio_working_3-way'!U50/(3*'OddsRatio_working_3-way'!X50^(1/3))*COS(('OddsRatio_working_3-way'!Y50)/3)</f>
        <v>0.53970206349047001</v>
      </c>
      <c r="AG50" s="11">
        <f>-'OddsRatio_working_3-way'!U50/(3*'OddsRatio_working_3-way'!X50^(1/3))*COS(('OddsRatio_working_3-way'!Y50+2*PI())/3)</f>
        <v>-0.37135227146858252</v>
      </c>
      <c r="AH50" s="11">
        <f>-'OddsRatio_working_3-way'!U50/(3*'OddsRatio_working_3-way'!X50^(1/3))*COS(('OddsRatio_working_3-way'!Y50+4*PI())/3)</f>
        <v>-0.16834979202188735</v>
      </c>
      <c r="AI50" s="11">
        <f>'OddsRatio_working_3-way'!U50/(3*'OddsRatio_working_3-way'!X50^(1/3))*SIN(('OddsRatio_working_3-way'!Y50)/3)</f>
        <v>-0.11720353615471094</v>
      </c>
      <c r="AJ50" s="11">
        <f>'OddsRatio_working_3-way'!U50/(3*'OddsRatio_working_3-way'!X50^(1/3))*SIN(('OddsRatio_working_3-way'!Y50+2*PI())/3)</f>
        <v>-0.40879392938027354</v>
      </c>
      <c r="AK50" s="11">
        <f>'OddsRatio_working_3-way'!U50/(3*'OddsRatio_working_3-way'!X50^(1/3))*SIN(('OddsRatio_working_3-way'!Y50+4*PI())/3)</f>
        <v>0.5259974655349845</v>
      </c>
      <c r="AL50" s="11">
        <f>'OddsRatio_working_3-way'!Z50+'OddsRatio_working_3-way'!AF50</f>
        <v>1.07940412698094</v>
      </c>
      <c r="AM50" s="11">
        <f>'OddsRatio_working_3-way'!AA50+'OddsRatio_working_3-way'!AG50</f>
        <v>-0.74270454293716504</v>
      </c>
      <c r="AN50" s="11">
        <f>'OddsRatio_working_3-way'!AB50+'OddsRatio_working_3-way'!AH50</f>
        <v>-0.3366995840437747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1.07940412698094</v>
      </c>
      <c r="AS50" s="11">
        <f>IF(('OddsRatio_working_3-way'!X50=0),IF(Q50&gt;0,-Q50^(1/3),(-Q50)^(1/3)),'OddsRatio_working_3-way'!AM50-'OddsRatio_working_3-way'!R50/3)</f>
        <v>-0.74270454293716504</v>
      </c>
      <c r="AT50" s="11">
        <f>IF(('OddsRatio_working_3-way'!X50=0),IF(Q50&gt;0,-Q50^(1/3),(-Q50)^(1/3)),'OddsRatio_working_3-way'!AN50-'OddsRatio_working_3-way'!R50/3)</f>
        <v>-0.3366995840437747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</v>
      </c>
      <c r="B51" s="4">
        <f>IF('True_Odds_Calculator_3-way'!B52="","",'True_Odds_Calculator_3-way'!B52)</f>
        <v>3.45</v>
      </c>
      <c r="C51" s="4">
        <f>IF('True_Odds_Calculator_3-way'!C52="","",'True_Odds_Calculator_3-way'!C52)</f>
        <v>1.97</v>
      </c>
      <c r="D51" s="9">
        <f t="shared" si="13"/>
        <v>0.23627919036822614</v>
      </c>
      <c r="E51" s="9">
        <f t="shared" si="14"/>
        <v>0.27474819064578448</v>
      </c>
      <c r="F51" s="9">
        <f t="shared" si="15"/>
        <v>0.48897261898598943</v>
      </c>
      <c r="G51" s="9">
        <f t="shared" si="16"/>
        <v>1.0774271014466168</v>
      </c>
      <c r="H51" s="9">
        <f t="shared" si="17"/>
        <v>4.2322813043398506</v>
      </c>
      <c r="I51" s="9">
        <f t="shared" si="18"/>
        <v>3.6396963985442108</v>
      </c>
      <c r="J51" s="9">
        <f t="shared" si="19"/>
        <v>2.0451042884032185</v>
      </c>
      <c r="K51" s="11">
        <f t="shared" si="20"/>
        <v>0.25</v>
      </c>
      <c r="L51" s="11">
        <f t="shared" si="21"/>
        <v>0.28985507246376813</v>
      </c>
      <c r="M51" s="11">
        <f t="shared" si="22"/>
        <v>0.50761421319796951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-0.26224895166629891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0.23615096005296837</v>
      </c>
      <c r="Q51" s="11">
        <f>2*'OddsRatio_working_3-way'!K51*'OddsRatio_working_3-way'!L51*'OddsRatio_working_3-way'!M51</f>
        <v>7.3567277275068052E-2</v>
      </c>
      <c r="R51" s="11">
        <f t="shared" si="23"/>
        <v>0</v>
      </c>
      <c r="S51" s="11">
        <f t="shared" si="24"/>
        <v>-0.90048390490216657</v>
      </c>
      <c r="T51" s="11">
        <f t="shared" si="25"/>
        <v>-0.28052458096640709</v>
      </c>
      <c r="U51" s="11">
        <f>'OddsRatio_working_3-way'!S51-'OddsRatio_working_3-way'!R51^2/3</f>
        <v>-0.90048390490216657</v>
      </c>
      <c r="V51" s="11">
        <f>'OddsRatio_working_3-way'!S51*'OddsRatio_working_3-way'!R51/3-2*'OddsRatio_working_3-way'!R51^3/27-'OddsRatio_working_3-way'!T51</f>
        <v>0.28052458096640709</v>
      </c>
      <c r="W51" s="11">
        <f>'OddsRatio_working_3-way'!V51^2+4*'OddsRatio_working_3-way'!U51^3/27</f>
        <v>-2.9480258920770552E-2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0.1644493078787114</v>
      </c>
      <c r="Y51" s="11">
        <f>IF('OddsRatio_working_3-way'!W51&gt;=0,IF('OddsRatio_working_3-way'!V51+SQRT('OddsRatio_working_3-way'!W51)&gt;0,0,PI()),ACOS('OddsRatio_working_3-way'!V51/(2*'OddsRatio_working_3-way'!X51)))</f>
        <v>0.54924073203177737</v>
      </c>
      <c r="Z51" s="11">
        <f>'OddsRatio_working_3-way'!X51^(1/3)*COS('OddsRatio_working_3-way'!Y51/3)</f>
        <v>0.5387135507233084</v>
      </c>
      <c r="AA51" s="11">
        <f>'OddsRatio_working_3-way'!X51^(1/3)*COS(('OddsRatio_working_3-way'!Y51+2*PI())/3)</f>
        <v>-0.35573824864068404</v>
      </c>
      <c r="AB51" s="11">
        <f>'OddsRatio_working_3-way'!X51^(1/3)*COS(('OddsRatio_working_3-way'!Y51+4*PI())/3)</f>
        <v>-0.1829753020826245</v>
      </c>
      <c r="AC51" s="11">
        <f>'OddsRatio_working_3-way'!X51^(1/3)*SIN('OddsRatio_working_3-way'!Y51/3)</f>
        <v>9.9744733701288765E-2</v>
      </c>
      <c r="AD51" s="11">
        <f>'OddsRatio_working_3-way'!X51^(1/3)*SIN(('OddsRatio_working_3-way'!Y51+2*PI())/3)</f>
        <v>0.41666725343865746</v>
      </c>
      <c r="AE51" s="11">
        <f>'OddsRatio_working_3-way'!X51^(1/3)*SIN(('OddsRatio_working_3-way'!Y51+4*PI())/3)</f>
        <v>-0.51641198713994607</v>
      </c>
      <c r="AF51" s="11">
        <f>-'OddsRatio_working_3-way'!U51/(3*'OddsRatio_working_3-way'!X51^(1/3))*COS(('OddsRatio_working_3-way'!Y51)/3)</f>
        <v>0.5387135507233084</v>
      </c>
      <c r="AG51" s="11">
        <f>-'OddsRatio_working_3-way'!U51/(3*'OddsRatio_working_3-way'!X51^(1/3))*COS(('OddsRatio_working_3-way'!Y51+2*PI())/3)</f>
        <v>-0.35573824864068404</v>
      </c>
      <c r="AH51" s="11">
        <f>-'OddsRatio_working_3-way'!U51/(3*'OddsRatio_working_3-way'!X51^(1/3))*COS(('OddsRatio_working_3-way'!Y51+4*PI())/3)</f>
        <v>-0.1829753020826245</v>
      </c>
      <c r="AI51" s="11">
        <f>'OddsRatio_working_3-way'!U51/(3*'OddsRatio_working_3-way'!X51^(1/3))*SIN(('OddsRatio_working_3-way'!Y51)/3)</f>
        <v>-9.9744733701288765E-2</v>
      </c>
      <c r="AJ51" s="11">
        <f>'OddsRatio_working_3-way'!U51/(3*'OddsRatio_working_3-way'!X51^(1/3))*SIN(('OddsRatio_working_3-way'!Y51+2*PI())/3)</f>
        <v>-0.41666725343865746</v>
      </c>
      <c r="AK51" s="11">
        <f>'OddsRatio_working_3-way'!U51/(3*'OddsRatio_working_3-way'!X51^(1/3))*SIN(('OddsRatio_working_3-way'!Y51+4*PI())/3)</f>
        <v>0.51641198713994607</v>
      </c>
      <c r="AL51" s="11">
        <f>'OddsRatio_working_3-way'!Z51+'OddsRatio_working_3-way'!AF51</f>
        <v>1.0774271014466168</v>
      </c>
      <c r="AM51" s="11">
        <f>'OddsRatio_working_3-way'!AA51+'OddsRatio_working_3-way'!AG51</f>
        <v>-0.71147649728136808</v>
      </c>
      <c r="AN51" s="11">
        <f>'OddsRatio_working_3-way'!AB51+'OddsRatio_working_3-way'!AH51</f>
        <v>-0.36595060416524899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1.0774271014466168</v>
      </c>
      <c r="AS51" s="11">
        <f>IF(('OddsRatio_working_3-way'!X51=0),IF(Q51&gt;0,-Q51^(1/3),(-Q51)^(1/3)),'OddsRatio_working_3-way'!AM51-'OddsRatio_working_3-way'!R51/3)</f>
        <v>-0.71147649728136808</v>
      </c>
      <c r="AT51" s="11">
        <f>IF(('OddsRatio_working_3-way'!X51=0),IF(Q51&gt;0,-Q51^(1/3),(-Q51)^(1/3)),'OddsRatio_working_3-way'!AN51-'OddsRatio_working_3-way'!R51/3)</f>
        <v>-0.36595060416524899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3.37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2.21</v>
      </c>
      <c r="D52" s="9">
        <f t="shared" si="13"/>
        <v>0.28290308991798635</v>
      </c>
      <c r="E52" s="9">
        <f t="shared" si="14"/>
        <v>0.28120141342282851</v>
      </c>
      <c r="F52" s="9">
        <f t="shared" si="15"/>
        <v>0.43589549665918509</v>
      </c>
      <c r="G52" s="9">
        <f t="shared" si="16"/>
        <v>1.0695271514612994</v>
      </c>
      <c r="H52" s="9">
        <f t="shared" si="17"/>
        <v>3.5347793489632799</v>
      </c>
      <c r="I52" s="9">
        <f t="shared" si="18"/>
        <v>3.5561698919925058</v>
      </c>
      <c r="J52" s="9">
        <f t="shared" si="19"/>
        <v>2.2941278532681721</v>
      </c>
      <c r="K52" s="11">
        <f t="shared" si="20"/>
        <v>0.29673590504451036</v>
      </c>
      <c r="L52" s="11">
        <f t="shared" si="21"/>
        <v>0.29498525073746312</v>
      </c>
      <c r="M52" s="11">
        <f t="shared" si="22"/>
        <v>0.45248868778280543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-0.27146243759283772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0.23645715414190355</v>
      </c>
      <c r="Q52" s="11">
        <f>2*'OddsRatio_working_3-way'!K52*'OddsRatio_working_3-way'!L52*'OddsRatio_working_3-way'!M52</f>
        <v>7.9215127015713066E-2</v>
      </c>
      <c r="R52" s="11">
        <f t="shared" si="23"/>
        <v>0</v>
      </c>
      <c r="S52" s="11">
        <f t="shared" si="24"/>
        <v>-0.87104925542797174</v>
      </c>
      <c r="T52" s="11">
        <f t="shared" si="25"/>
        <v>-0.29180879578826519</v>
      </c>
      <c r="U52" s="11">
        <f>'OddsRatio_working_3-way'!S52-'OddsRatio_working_3-way'!R52^2/3</f>
        <v>-0.87104925542797174</v>
      </c>
      <c r="V52" s="11">
        <f>'OddsRatio_working_3-way'!S52*'OddsRatio_working_3-way'!R52/3-2*'OddsRatio_working_3-way'!R52^3/27-'OddsRatio_working_3-way'!T52</f>
        <v>0.29180879578826519</v>
      </c>
      <c r="W52" s="11">
        <f>'OddsRatio_working_3-way'!V52^2+4*'OddsRatio_working_3-way'!U52^3/27</f>
        <v>-1.2757022093329545E-2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0.1564523852428647</v>
      </c>
      <c r="Y52" s="11">
        <f>IF('OddsRatio_working_3-way'!W52&gt;=0,IF('OddsRatio_working_3-way'!V52+SQRT('OddsRatio_working_3-way'!W52)&gt;0,0,PI()),ACOS('OddsRatio_working_3-way'!V52/(2*'OddsRatio_working_3-way'!X52)))</f>
        <v>0.36930011210167568</v>
      </c>
      <c r="Z52" s="11">
        <f>'OddsRatio_working_3-way'!X52^(1/3)*COS('OddsRatio_working_3-way'!Y52/3)</f>
        <v>0.53476357573064959</v>
      </c>
      <c r="AA52" s="11">
        <f>'OddsRatio_working_3-way'!X52^(1/3)*COS(('OddsRatio_working_3-way'!Y52+2*PI())/3)</f>
        <v>-0.32468145986107239</v>
      </c>
      <c r="AB52" s="11">
        <f>'OddsRatio_working_3-way'!X52^(1/3)*COS(('OddsRatio_working_3-way'!Y52+4*PI())/3)</f>
        <v>-0.21008211586957709</v>
      </c>
      <c r="AC52" s="11">
        <f>'OddsRatio_working_3-way'!X52^(1/3)*SIN('OddsRatio_working_3-way'!Y52/3)</f>
        <v>6.6163962102444324E-2</v>
      </c>
      <c r="AD52" s="11">
        <f>'OddsRatio_working_3-way'!X52^(1/3)*SIN(('OddsRatio_working_3-way'!Y52+2*PI())/3)</f>
        <v>0.43003686055012391</v>
      </c>
      <c r="AE52" s="11">
        <f>'OddsRatio_working_3-way'!X52^(1/3)*SIN(('OddsRatio_working_3-way'!Y52+4*PI())/3)</f>
        <v>-0.49620082265256821</v>
      </c>
      <c r="AF52" s="11">
        <f>-'OddsRatio_working_3-way'!U52/(3*'OddsRatio_working_3-way'!X52^(1/3))*COS(('OddsRatio_working_3-way'!Y52)/3)</f>
        <v>0.5347635757306497</v>
      </c>
      <c r="AG52" s="11">
        <f>-'OddsRatio_working_3-way'!U52/(3*'OddsRatio_working_3-way'!X52^(1/3))*COS(('OddsRatio_working_3-way'!Y52+2*PI())/3)</f>
        <v>-0.32468145986107244</v>
      </c>
      <c r="AH52" s="11">
        <f>-'OddsRatio_working_3-way'!U52/(3*'OddsRatio_working_3-way'!X52^(1/3))*COS(('OddsRatio_working_3-way'!Y52+4*PI())/3)</f>
        <v>-0.21008211586957715</v>
      </c>
      <c r="AI52" s="11">
        <f>'OddsRatio_working_3-way'!U52/(3*'OddsRatio_working_3-way'!X52^(1/3))*SIN(('OddsRatio_working_3-way'!Y52)/3)</f>
        <v>-6.6163962102444338E-2</v>
      </c>
      <c r="AJ52" s="11">
        <f>'OddsRatio_working_3-way'!U52/(3*'OddsRatio_working_3-way'!X52^(1/3))*SIN(('OddsRatio_working_3-way'!Y52+2*PI())/3)</f>
        <v>-0.43003686055012397</v>
      </c>
      <c r="AK52" s="11">
        <f>'OddsRatio_working_3-way'!U52/(3*'OddsRatio_working_3-way'!X52^(1/3))*SIN(('OddsRatio_working_3-way'!Y52+4*PI())/3)</f>
        <v>0.49620082265256832</v>
      </c>
      <c r="AL52" s="11">
        <f>'OddsRatio_working_3-way'!Z52+'OddsRatio_working_3-way'!AF52</f>
        <v>1.0695271514612994</v>
      </c>
      <c r="AM52" s="11">
        <f>'OddsRatio_working_3-way'!AA52+'OddsRatio_working_3-way'!AG52</f>
        <v>-0.64936291972214488</v>
      </c>
      <c r="AN52" s="11">
        <f>'OddsRatio_working_3-way'!AB52+'OddsRatio_working_3-way'!AH52</f>
        <v>-0.42016423173915424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1.0695271514612994</v>
      </c>
      <c r="AS52" s="11">
        <f>IF(('OddsRatio_working_3-way'!X52=0),IF(Q52&gt;0,-Q52^(1/3),(-Q52)^(1/3)),'OddsRatio_working_3-way'!AM52-'OddsRatio_working_3-way'!R52/3)</f>
        <v>-0.64936291972214488</v>
      </c>
      <c r="AT52" s="11">
        <f>IF(('OddsRatio_working_3-way'!X52=0),IF(Q52&gt;0,-Q52^(1/3),(-Q52)^(1/3)),'OddsRatio_working_3-way'!AN52-'OddsRatio_working_3-way'!R52/3)</f>
        <v>-0.42016423173915424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3.21</v>
      </c>
      <c r="C53" s="4">
        <f>IF('True_Odds_Calculator_3-way'!C54="","",'True_Odds_Calculator_3-way'!C54)</f>
        <v>2.19</v>
      </c>
      <c r="D53" s="9">
        <f t="shared" si="13"/>
        <v>0.26343815473845072</v>
      </c>
      <c r="E53" s="9">
        <f t="shared" si="14"/>
        <v>0.29695989033954884</v>
      </c>
      <c r="F53" s="9">
        <f t="shared" si="15"/>
        <v>0.43960195492200055</v>
      </c>
      <c r="G53" s="9">
        <f t="shared" si="16"/>
        <v>1.0712480271837255</v>
      </c>
      <c r="H53" s="9">
        <f t="shared" si="17"/>
        <v>3.7959573509495232</v>
      </c>
      <c r="I53" s="9">
        <f t="shared" si="18"/>
        <v>3.3674581400760335</v>
      </c>
      <c r="J53" s="9">
        <f t="shared" si="19"/>
        <v>2.2747851523486333</v>
      </c>
      <c r="K53" s="11">
        <f t="shared" si="20"/>
        <v>0.2770083102493075</v>
      </c>
      <c r="L53" s="11">
        <f t="shared" si="21"/>
        <v>0.3115264797507788</v>
      </c>
      <c r="M53" s="11">
        <f t="shared" si="22"/>
        <v>0.45662100456621008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-0.27047267313551349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0.23681986153406701</v>
      </c>
      <c r="Q53" s="11">
        <f>2*'OddsRatio_working_3-way'!K53*'OddsRatio_working_3-way'!L53*'OddsRatio_working_3-way'!M53</f>
        <v>7.8808606167742781E-2</v>
      </c>
      <c r="R53" s="11">
        <f t="shared" si="23"/>
        <v>0</v>
      </c>
      <c r="S53" s="11">
        <f t="shared" si="24"/>
        <v>-0.87557777570902484</v>
      </c>
      <c r="T53" s="11">
        <f t="shared" si="25"/>
        <v>-0.29137363584326953</v>
      </c>
      <c r="U53" s="11">
        <f>'OddsRatio_working_3-way'!S53-'OddsRatio_working_3-way'!R53^2/3</f>
        <v>-0.87557777570902484</v>
      </c>
      <c r="V53" s="11">
        <f>'OddsRatio_working_3-way'!S53*'OddsRatio_working_3-way'!R53/3-2*'OddsRatio_working_3-way'!R53^3/27-'OddsRatio_working_3-way'!T53</f>
        <v>0.29137363584326953</v>
      </c>
      <c r="W53" s="11">
        <f>'OddsRatio_working_3-way'!V53^2+4*'OddsRatio_working_3-way'!U53^3/27</f>
        <v>-1.4545823604297958E-2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0.15767404611160979</v>
      </c>
      <c r="Y53" s="11">
        <f>IF('OddsRatio_working_3-way'!W53&gt;=0,IF('OddsRatio_working_3-way'!V53+SQRT('OddsRatio_working_3-way'!W53)&gt;0,0,PI()),ACOS('OddsRatio_working_3-way'!V53/(2*'OddsRatio_working_3-way'!X53)))</f>
        <v>0.39245051360280425</v>
      </c>
      <c r="Z53" s="11">
        <f>'OddsRatio_working_3-way'!X53^(1/3)*COS('OddsRatio_working_3-way'!Y53/3)</f>
        <v>0.53562401359186274</v>
      </c>
      <c r="AA53" s="11">
        <f>'OddsRatio_working_3-way'!X53^(1/3)*COS(('OddsRatio_working_3-way'!Y53+2*PI())/3)</f>
        <v>-0.32884176162965317</v>
      </c>
      <c r="AB53" s="11">
        <f>'OddsRatio_working_3-way'!X53^(1/3)*COS(('OddsRatio_working_3-way'!Y53+4*PI())/3)</f>
        <v>-0.20678225196220928</v>
      </c>
      <c r="AC53" s="11">
        <f>'OddsRatio_working_3-way'!X53^(1/3)*SIN('OddsRatio_working_3-way'!Y53/3)</f>
        <v>7.0471090763652447E-2</v>
      </c>
      <c r="AD53" s="11">
        <f>'OddsRatio_working_3-way'!X53^(1/3)*SIN(('OddsRatio_working_3-way'!Y53+2*PI())/3)</f>
        <v>0.42862845726570847</v>
      </c>
      <c r="AE53" s="11">
        <f>'OddsRatio_working_3-way'!X53^(1/3)*SIN(('OddsRatio_working_3-way'!Y53+4*PI())/3)</f>
        <v>-0.49909954802936091</v>
      </c>
      <c r="AF53" s="11">
        <f>-'OddsRatio_working_3-way'!U53/(3*'OddsRatio_working_3-way'!X53^(1/3))*COS(('OddsRatio_working_3-way'!Y53)/3)</f>
        <v>0.53562401359186274</v>
      </c>
      <c r="AG53" s="11">
        <f>-'OddsRatio_working_3-way'!U53/(3*'OddsRatio_working_3-way'!X53^(1/3))*COS(('OddsRatio_working_3-way'!Y53+2*PI())/3)</f>
        <v>-0.32884176162965317</v>
      </c>
      <c r="AH53" s="11">
        <f>-'OddsRatio_working_3-way'!U53/(3*'OddsRatio_working_3-way'!X53^(1/3))*COS(('OddsRatio_working_3-way'!Y53+4*PI())/3)</f>
        <v>-0.20678225196220928</v>
      </c>
      <c r="AI53" s="11">
        <f>'OddsRatio_working_3-way'!U53/(3*'OddsRatio_working_3-way'!X53^(1/3))*SIN(('OddsRatio_working_3-way'!Y53)/3)</f>
        <v>-7.0471090763652447E-2</v>
      </c>
      <c r="AJ53" s="11">
        <f>'OddsRatio_working_3-way'!U53/(3*'OddsRatio_working_3-way'!X53^(1/3))*SIN(('OddsRatio_working_3-way'!Y53+2*PI())/3)</f>
        <v>-0.42862845726570847</v>
      </c>
      <c r="AK53" s="11">
        <f>'OddsRatio_working_3-way'!U53/(3*'OddsRatio_working_3-way'!X53^(1/3))*SIN(('OddsRatio_working_3-way'!Y53+4*PI())/3)</f>
        <v>0.49909954802936091</v>
      </c>
      <c r="AL53" s="11">
        <f>'OddsRatio_working_3-way'!Z53+'OddsRatio_working_3-way'!AF53</f>
        <v>1.0712480271837255</v>
      </c>
      <c r="AM53" s="11">
        <f>'OddsRatio_working_3-way'!AA53+'OddsRatio_working_3-way'!AG53</f>
        <v>-0.65768352325930635</v>
      </c>
      <c r="AN53" s="11">
        <f>'OddsRatio_working_3-way'!AB53+'OddsRatio_working_3-way'!AH53</f>
        <v>-0.41356450392441857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1.0712480271837255</v>
      </c>
      <c r="AS53" s="11">
        <f>IF(('OddsRatio_working_3-way'!X53=0),IF(Q53&gt;0,-Q53^(1/3),(-Q53)^(1/3)),'OddsRatio_working_3-way'!AM53-'OddsRatio_working_3-way'!R53/3)</f>
        <v>-0.65768352325930635</v>
      </c>
      <c r="AT53" s="11">
        <f>IF(('OddsRatio_working_3-way'!X53=0),IF(Q53&gt;0,-Q53^(1/3),(-Q53)^(1/3)),'OddsRatio_working_3-way'!AN53-'OddsRatio_working_3-way'!R53/3)</f>
        <v>-0.41356450392441857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5.0199999999999996</v>
      </c>
      <c r="D54" s="9">
        <f t="shared" si="13"/>
        <v>0.57543980940322259</v>
      </c>
      <c r="E54" s="9">
        <f t="shared" si="14"/>
        <v>0.23805242995393239</v>
      </c>
      <c r="F54" s="9">
        <f t="shared" si="15"/>
        <v>0.18650776064284505</v>
      </c>
      <c r="G54" s="9">
        <f t="shared" si="16"/>
        <v>1.0850017869173034</v>
      </c>
      <c r="H54" s="9">
        <f t="shared" si="17"/>
        <v>1.7378012151037665</v>
      </c>
      <c r="I54" s="9">
        <f t="shared" si="18"/>
        <v>4.2007552714060461</v>
      </c>
      <c r="J54" s="9">
        <f t="shared" si="19"/>
        <v>5.3617071834075594</v>
      </c>
      <c r="K54" s="11">
        <f t="shared" si="20"/>
        <v>0.59523809523809523</v>
      </c>
      <c r="L54" s="11">
        <f t="shared" si="21"/>
        <v>0.25316455696202528</v>
      </c>
      <c r="M54" s="11">
        <f t="shared" si="22"/>
        <v>0.19920318725099603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-0.24207329812756218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0.22964201061936707</v>
      </c>
      <c r="Q54" s="11">
        <f>2*'OddsRatio_working_3-way'!K54*'OddsRatio_working_3-way'!L54*'OddsRatio_working_3-way'!M54</f>
        <v>6.0037126959311633E-2</v>
      </c>
      <c r="R54" s="11">
        <f t="shared" si="23"/>
        <v>0</v>
      </c>
      <c r="S54" s="11">
        <f t="shared" si="24"/>
        <v>-0.94864659752087011</v>
      </c>
      <c r="T54" s="11">
        <f t="shared" si="25"/>
        <v>-0.24801218235839734</v>
      </c>
      <c r="U54" s="11">
        <f>'OddsRatio_working_3-way'!S54-'OddsRatio_working_3-way'!R54^2/3</f>
        <v>-0.94864659752087011</v>
      </c>
      <c r="V54" s="11">
        <f>'OddsRatio_working_3-way'!S54*'OddsRatio_working_3-way'!R54/3-2*'OddsRatio_working_3-way'!R54^3/27-'OddsRatio_working_3-way'!T54</f>
        <v>0.24801218235839734</v>
      </c>
      <c r="W54" s="11">
        <f>'OddsRatio_working_3-way'!V54^2+4*'OddsRatio_working_3-way'!U54^3/27</f>
        <v>-6.4966384164610508E-2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0.17781762199145607</v>
      </c>
      <c r="Y54" s="11">
        <f>IF('OddsRatio_working_3-way'!W54&gt;=0,IF('OddsRatio_working_3-way'!V54+SQRT('OddsRatio_working_3-way'!W54)&gt;0,0,PI()),ACOS('OddsRatio_working_3-way'!V54/(2*'OddsRatio_working_3-way'!X54)))</f>
        <v>0.7990638401112925</v>
      </c>
      <c r="Z54" s="11">
        <f>'OddsRatio_working_3-way'!X54^(1/3)*COS('OddsRatio_working_3-way'!Y54/3)</f>
        <v>0.54250089345865182</v>
      </c>
      <c r="AA54" s="11">
        <f>'OddsRatio_working_3-way'!X54^(1/3)*COS(('OddsRatio_working_3-way'!Y54+2*PI())/3)</f>
        <v>-0.39943482498050337</v>
      </c>
      <c r="AB54" s="11">
        <f>'OddsRatio_working_3-way'!X54^(1/3)*COS(('OddsRatio_working_3-way'!Y54+4*PI())/3)</f>
        <v>-0.14306606847814832</v>
      </c>
      <c r="AC54" s="11">
        <f>'OddsRatio_working_3-way'!X54^(1/3)*SIN('OddsRatio_working_3-way'!Y54/3)</f>
        <v>0.14801457057844422</v>
      </c>
      <c r="AD54" s="11">
        <f>'OddsRatio_working_3-way'!X54^(1/3)*SIN(('OddsRatio_working_3-way'!Y54+2*PI())/3)</f>
        <v>0.39581227002172553</v>
      </c>
      <c r="AE54" s="11">
        <f>'OddsRatio_working_3-way'!X54^(1/3)*SIN(('OddsRatio_working_3-way'!Y54+4*PI())/3)</f>
        <v>-0.54382684060016984</v>
      </c>
      <c r="AF54" s="11">
        <f>-'OddsRatio_working_3-way'!U54/(3*'OddsRatio_working_3-way'!X54^(1/3))*COS(('OddsRatio_working_3-way'!Y54)/3)</f>
        <v>0.54250089345865171</v>
      </c>
      <c r="AG54" s="11">
        <f>-'OddsRatio_working_3-way'!U54/(3*'OddsRatio_working_3-way'!X54^(1/3))*COS(('OddsRatio_working_3-way'!Y54+2*PI())/3)</f>
        <v>-0.39943482498050326</v>
      </c>
      <c r="AH54" s="11">
        <f>-'OddsRatio_working_3-way'!U54/(3*'OddsRatio_working_3-way'!X54^(1/3))*COS(('OddsRatio_working_3-way'!Y54+4*PI())/3)</f>
        <v>-0.14306606847814829</v>
      </c>
      <c r="AI54" s="11">
        <f>'OddsRatio_working_3-way'!U54/(3*'OddsRatio_working_3-way'!X54^(1/3))*SIN(('OddsRatio_working_3-way'!Y54)/3)</f>
        <v>-0.14801457057844419</v>
      </c>
      <c r="AJ54" s="11">
        <f>'OddsRatio_working_3-way'!U54/(3*'OddsRatio_working_3-way'!X54^(1/3))*SIN(('OddsRatio_working_3-way'!Y54+2*PI())/3)</f>
        <v>-0.39581227002172548</v>
      </c>
      <c r="AK54" s="11">
        <f>'OddsRatio_working_3-way'!U54/(3*'OddsRatio_working_3-way'!X54^(1/3))*SIN(('OddsRatio_working_3-way'!Y54+4*PI())/3)</f>
        <v>0.54382684060016973</v>
      </c>
      <c r="AL54" s="11">
        <f>'OddsRatio_working_3-way'!Z54+'OddsRatio_working_3-way'!AF54</f>
        <v>1.0850017869173034</v>
      </c>
      <c r="AM54" s="11">
        <f>'OddsRatio_working_3-way'!AA54+'OddsRatio_working_3-way'!AG54</f>
        <v>-0.79886964996100662</v>
      </c>
      <c r="AN54" s="11">
        <f>'OddsRatio_working_3-way'!AB54+'OddsRatio_working_3-way'!AH54</f>
        <v>-0.28613213695629658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1.0850017869173034</v>
      </c>
      <c r="AS54" s="11">
        <f>IF(('OddsRatio_working_3-way'!X54=0),IF(Q54&gt;0,-Q54^(1/3),(-Q54)^(1/3)),'OddsRatio_working_3-way'!AM54-'OddsRatio_working_3-way'!R54/3)</f>
        <v>-0.79886964996100662</v>
      </c>
      <c r="AT54" s="11">
        <f>IF(('OddsRatio_working_3-way'!X54=0),IF(Q54&gt;0,-Q54^(1/3),(-Q54)^(1/3)),'OddsRatio_working_3-way'!AN54-'OddsRatio_working_3-way'!R54/3)</f>
        <v>-0.28613213695629658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1.68</v>
      </c>
      <c r="B55" s="4">
        <f>IF('True_Odds_Calculator_3-way'!B56="","",'True_Odds_Calculator_3-way'!B56)</f>
        <v>3.79</v>
      </c>
      <c r="C55" s="4">
        <f>IF('True_Odds_Calculator_3-way'!C56="","",'True_Odds_Calculator_3-way'!C56)</f>
        <v>5.33</v>
      </c>
      <c r="D55" s="9">
        <f t="shared" si="13"/>
        <v>0.57575697588437391</v>
      </c>
      <c r="E55" s="9">
        <f t="shared" si="14"/>
        <v>0.24855667866177239</v>
      </c>
      <c r="F55" s="9">
        <f t="shared" si="15"/>
        <v>0.17568634545385362</v>
      </c>
      <c r="G55" s="9">
        <f t="shared" si="16"/>
        <v>1.0835939924335887</v>
      </c>
      <c r="H55" s="9">
        <f t="shared" si="17"/>
        <v>1.7368439148548405</v>
      </c>
      <c r="I55" s="9">
        <f t="shared" si="18"/>
        <v>4.0232272388897119</v>
      </c>
      <c r="J55" s="9">
        <f t="shared" si="19"/>
        <v>5.6919619872374403</v>
      </c>
      <c r="K55" s="11">
        <f t="shared" si="20"/>
        <v>0.59523809523809523</v>
      </c>
      <c r="L55" s="11">
        <f t="shared" si="21"/>
        <v>0.26385224274406333</v>
      </c>
      <c r="M55" s="11">
        <f t="shared" si="22"/>
        <v>0.18761726078799248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-0.24206127227557173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0.22983644838333039</v>
      </c>
      <c r="Q55" s="11">
        <f>2*'OddsRatio_working_3-way'!K55*'OddsRatio_working_3-way'!L55*'OddsRatio_working_3-way'!M55</f>
        <v>5.893242266239241E-2</v>
      </c>
      <c r="R55" s="11">
        <f t="shared" si="23"/>
        <v>0</v>
      </c>
      <c r="S55" s="11">
        <f t="shared" si="24"/>
        <v>-0.9494969857122616</v>
      </c>
      <c r="T55" s="11">
        <f t="shared" si="25"/>
        <v>-0.24346076556724658</v>
      </c>
      <c r="U55" s="11">
        <f>'OddsRatio_working_3-way'!S55-'OddsRatio_working_3-way'!R55^2/3</f>
        <v>-0.9494969857122616</v>
      </c>
      <c r="V55" s="11">
        <f>'OddsRatio_working_3-way'!S55*'OddsRatio_working_3-way'!R55/3-2*'OddsRatio_working_3-way'!R55^3/27-'OddsRatio_working_3-way'!T55</f>
        <v>0.24346076556724658</v>
      </c>
      <c r="W55" s="11">
        <f>'OddsRatio_working_3-way'!V55^2+4*'OddsRatio_working_3-way'!U55^3/27</f>
        <v>-6.7543716341304863E-2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0.17805677515324617</v>
      </c>
      <c r="Y55" s="11">
        <f>IF('OddsRatio_working_3-way'!W55&gt;=0,IF('OddsRatio_working_3-way'!V55+SQRT('OddsRatio_working_3-way'!W55)&gt;0,0,PI()),ACOS('OddsRatio_working_3-way'!V55/(2*'OddsRatio_working_3-way'!X55)))</f>
        <v>0.81802965231742608</v>
      </c>
      <c r="Z55" s="11">
        <f>'OddsRatio_working_3-way'!X55^(1/3)*COS('OddsRatio_working_3-way'!Y55/3)</f>
        <v>0.54179699621679445</v>
      </c>
      <c r="AA55" s="11">
        <f>'OddsRatio_working_3-way'!X55^(1/3)*COS(('OddsRatio_working_3-way'!Y55+2*PI())/3)</f>
        <v>-0.40210923545831667</v>
      </c>
      <c r="AB55" s="11">
        <f>'OddsRatio_working_3-way'!X55^(1/3)*COS(('OddsRatio_working_3-way'!Y55+4*PI())/3)</f>
        <v>-0.13968776075847794</v>
      </c>
      <c r="AC55" s="11">
        <f>'OddsRatio_working_3-way'!X55^(1/3)*SIN('OddsRatio_working_3-way'!Y55/3)</f>
        <v>0.15150910905909068</v>
      </c>
      <c r="AD55" s="11">
        <f>'OddsRatio_working_3-way'!X55^(1/3)*SIN(('OddsRatio_working_3-way'!Y55+2*PI())/3)</f>
        <v>0.39345540788830019</v>
      </c>
      <c r="AE55" s="11">
        <f>'OddsRatio_working_3-way'!X55^(1/3)*SIN(('OddsRatio_working_3-way'!Y55+4*PI())/3)</f>
        <v>-0.54496451694739068</v>
      </c>
      <c r="AF55" s="11">
        <f>-'OddsRatio_working_3-way'!U55/(3*'OddsRatio_working_3-way'!X55^(1/3))*COS(('OddsRatio_working_3-way'!Y55)/3)</f>
        <v>0.54179699621679434</v>
      </c>
      <c r="AG55" s="11">
        <f>-'OddsRatio_working_3-way'!U55/(3*'OddsRatio_working_3-way'!X55^(1/3))*COS(('OddsRatio_working_3-way'!Y55+2*PI())/3)</f>
        <v>-0.40210923545831656</v>
      </c>
      <c r="AH55" s="11">
        <f>-'OddsRatio_working_3-way'!U55/(3*'OddsRatio_working_3-way'!X55^(1/3))*COS(('OddsRatio_working_3-way'!Y55+4*PI())/3)</f>
        <v>-0.13968776075847791</v>
      </c>
      <c r="AI55" s="11">
        <f>'OddsRatio_working_3-way'!U55/(3*'OddsRatio_working_3-way'!X55^(1/3))*SIN(('OddsRatio_working_3-way'!Y55)/3)</f>
        <v>-0.15150910905909065</v>
      </c>
      <c r="AJ55" s="11">
        <f>'OddsRatio_working_3-way'!U55/(3*'OddsRatio_working_3-way'!X55^(1/3))*SIN(('OddsRatio_working_3-way'!Y55+2*PI())/3)</f>
        <v>-0.39345540788830013</v>
      </c>
      <c r="AK55" s="11">
        <f>'OddsRatio_working_3-way'!U55/(3*'OddsRatio_working_3-way'!X55^(1/3))*SIN(('OddsRatio_working_3-way'!Y55+4*PI())/3)</f>
        <v>0.54496451694739056</v>
      </c>
      <c r="AL55" s="11">
        <f>'OddsRatio_working_3-way'!Z55+'OddsRatio_working_3-way'!AF55</f>
        <v>1.0835939924335887</v>
      </c>
      <c r="AM55" s="11">
        <f>'OddsRatio_working_3-way'!AA55+'OddsRatio_working_3-way'!AG55</f>
        <v>-0.80421847091663323</v>
      </c>
      <c r="AN55" s="11">
        <f>'OddsRatio_working_3-way'!AB55+'OddsRatio_working_3-way'!AH55</f>
        <v>-0.27937552151695588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1.0835939924335887</v>
      </c>
      <c r="AS55" s="11">
        <f>IF(('OddsRatio_working_3-way'!X55=0),IF(Q55&gt;0,-Q55^(1/3),(-Q55)^(1/3)),'OddsRatio_working_3-way'!AM55-'OddsRatio_working_3-way'!R55/3)</f>
        <v>-0.80421847091663323</v>
      </c>
      <c r="AT55" s="11">
        <f>IF(('OddsRatio_working_3-way'!X55=0),IF(Q55&gt;0,-Q55^(1/3),(-Q55)^(1/3)),'OddsRatio_working_3-way'!AN55-'OddsRatio_working_3-way'!R55/3)</f>
        <v>-0.27937552151695588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3.82</v>
      </c>
      <c r="D56" s="9">
        <f t="shared" si="13"/>
        <v>0.49943803107434065</v>
      </c>
      <c r="E56" s="9">
        <f t="shared" si="14"/>
        <v>0.25298095141391869</v>
      </c>
      <c r="F56" s="9">
        <f t="shared" si="15"/>
        <v>0.2475810175117408</v>
      </c>
      <c r="G56" s="9">
        <f t="shared" si="16"/>
        <v>1.0776886075462562</v>
      </c>
      <c r="H56" s="9">
        <f t="shared" si="17"/>
        <v>2.0022504050180179</v>
      </c>
      <c r="I56" s="9">
        <f t="shared" si="18"/>
        <v>3.9528667846767425</v>
      </c>
      <c r="J56" s="9">
        <f t="shared" si="19"/>
        <v>4.0390818732804421</v>
      </c>
      <c r="K56" s="11">
        <f t="shared" si="20"/>
        <v>0.5181347150259068</v>
      </c>
      <c r="L56" s="11">
        <f t="shared" si="21"/>
        <v>0.26737967914438499</v>
      </c>
      <c r="M56" s="11">
        <f t="shared" si="22"/>
        <v>0.26178010471204188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-0.26060956154896997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0.23537071286209188</v>
      </c>
      <c r="Q56" s="11">
        <f>2*'OddsRatio_working_3-way'!K56*'OddsRatio_working_3-way'!L56*'OddsRatio_working_3-way'!M56</f>
        <v>7.2533347569211676E-2</v>
      </c>
      <c r="R56" s="11">
        <f t="shared" si="23"/>
        <v>0</v>
      </c>
      <c r="S56" s="11">
        <f t="shared" si="24"/>
        <v>-0.90315455604595851</v>
      </c>
      <c r="T56" s="11">
        <f t="shared" si="25"/>
        <v>-0.278321897086582</v>
      </c>
      <c r="U56" s="11">
        <f>'OddsRatio_working_3-way'!S56-'OddsRatio_working_3-way'!R56^2/3</f>
        <v>-0.90315455604595851</v>
      </c>
      <c r="V56" s="11">
        <f>'OddsRatio_working_3-way'!S56*'OddsRatio_working_3-way'!R56/3-2*'OddsRatio_working_3-way'!R56^3/27-'OddsRatio_working_3-way'!T56</f>
        <v>0.278321897086582</v>
      </c>
      <c r="W56" s="11">
        <f>'OddsRatio_working_3-way'!V56^2+4*'OddsRatio_working_3-way'!U56^3/27</f>
        <v>-3.1676546918831192E-2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0.16518143457778869</v>
      </c>
      <c r="Y56" s="11">
        <f>IF('OddsRatio_working_3-way'!W56&gt;=0,IF('OddsRatio_working_3-way'!V56+SQRT('OddsRatio_working_3-way'!W56)&gt;0,0,PI()),ACOS('OddsRatio_working_3-way'!V56/(2*'OddsRatio_working_3-way'!X56)))</f>
        <v>0.56893853453679921</v>
      </c>
      <c r="Z56" s="11">
        <f>'OddsRatio_working_3-way'!X56^(1/3)*COS('OddsRatio_working_3-way'!Y56/3)</f>
        <v>0.53884430377312809</v>
      </c>
      <c r="AA56" s="11">
        <f>'OddsRatio_working_3-way'!X56^(1/3)*COS(('OddsRatio_working_3-way'!Y56+2*PI())/3)</f>
        <v>-0.35899754599638217</v>
      </c>
      <c r="AB56" s="11">
        <f>'OddsRatio_working_3-way'!X56^(1/3)*COS(('OddsRatio_working_3-way'!Y56+4*PI())/3)</f>
        <v>-0.17984675777674583</v>
      </c>
      <c r="AC56" s="11">
        <f>'OddsRatio_working_3-way'!X56^(1/3)*SIN('OddsRatio_working_3-way'!Y56/3)</f>
        <v>0.1034327558041407</v>
      </c>
      <c r="AD56" s="11">
        <f>'OddsRatio_working_3-way'!X56^(1/3)*SIN(('OddsRatio_working_3-way'!Y56+2*PI())/3)</f>
        <v>0.41493647784999771</v>
      </c>
      <c r="AE56" s="11">
        <f>'OddsRatio_working_3-way'!X56^(1/3)*SIN(('OddsRatio_working_3-way'!Y56+4*PI())/3)</f>
        <v>-0.51836923365413834</v>
      </c>
      <c r="AF56" s="11">
        <f>-'OddsRatio_working_3-way'!U56/(3*'OddsRatio_working_3-way'!X56^(1/3))*COS(('OddsRatio_working_3-way'!Y56)/3)</f>
        <v>0.53884430377312809</v>
      </c>
      <c r="AG56" s="11">
        <f>-'OddsRatio_working_3-way'!U56/(3*'OddsRatio_working_3-way'!X56^(1/3))*COS(('OddsRatio_working_3-way'!Y56+2*PI())/3)</f>
        <v>-0.35899754599638217</v>
      </c>
      <c r="AH56" s="11">
        <f>-'OddsRatio_working_3-way'!U56/(3*'OddsRatio_working_3-way'!X56^(1/3))*COS(('OddsRatio_working_3-way'!Y56+4*PI())/3)</f>
        <v>-0.17984675777674583</v>
      </c>
      <c r="AI56" s="11">
        <f>'OddsRatio_working_3-way'!U56/(3*'OddsRatio_working_3-way'!X56^(1/3))*SIN(('OddsRatio_working_3-way'!Y56)/3)</f>
        <v>-0.1034327558041407</v>
      </c>
      <c r="AJ56" s="11">
        <f>'OddsRatio_working_3-way'!U56/(3*'OddsRatio_working_3-way'!X56^(1/3))*SIN(('OddsRatio_working_3-way'!Y56+2*PI())/3)</f>
        <v>-0.41493647784999771</v>
      </c>
      <c r="AK56" s="11">
        <f>'OddsRatio_working_3-way'!U56/(3*'OddsRatio_working_3-way'!X56^(1/3))*SIN(('OddsRatio_working_3-way'!Y56+4*PI())/3)</f>
        <v>0.51836923365413834</v>
      </c>
      <c r="AL56" s="11">
        <f>'OddsRatio_working_3-way'!Z56+'OddsRatio_working_3-way'!AF56</f>
        <v>1.0776886075462562</v>
      </c>
      <c r="AM56" s="11">
        <f>'OddsRatio_working_3-way'!AA56+'OddsRatio_working_3-way'!AG56</f>
        <v>-0.71799509199276434</v>
      </c>
      <c r="AN56" s="11">
        <f>'OddsRatio_working_3-way'!AB56+'OddsRatio_working_3-way'!AH56</f>
        <v>-0.35969351555349166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1.0776886075462562</v>
      </c>
      <c r="AS56" s="11">
        <f>IF(('OddsRatio_working_3-way'!X56=0),IF(Q56&gt;0,-Q56^(1/3),(-Q56)^(1/3)),'OddsRatio_working_3-way'!AM56-'OddsRatio_working_3-way'!R56/3)</f>
        <v>-0.71799509199276434</v>
      </c>
      <c r="AT56" s="11">
        <f>IF(('OddsRatio_working_3-way'!X56=0),IF(Q56&gt;0,-Q56^(1/3),(-Q56)^(1/3)),'OddsRatio_working_3-way'!AN56-'OddsRatio_working_3-way'!R56/3)</f>
        <v>-0.35969351555349166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3.67</v>
      </c>
      <c r="C57" s="4">
        <f>IF('True_Odds_Calculator_3-way'!C58="","",'True_Odds_Calculator_3-way'!C58)</f>
        <v>4.38</v>
      </c>
      <c r="D57" s="9">
        <f t="shared" si="13"/>
        <v>0.52737904952936721</v>
      </c>
      <c r="E57" s="9">
        <f t="shared" si="14"/>
        <v>0.25754224748397059</v>
      </c>
      <c r="F57" s="9">
        <f t="shared" si="15"/>
        <v>0.21507870298666221</v>
      </c>
      <c r="G57" s="9">
        <f t="shared" si="16"/>
        <v>1.0797221323078361</v>
      </c>
      <c r="H57" s="9">
        <f t="shared" si="17"/>
        <v>1.8961693698155047</v>
      </c>
      <c r="I57" s="9">
        <f t="shared" si="18"/>
        <v>3.8828580932619219</v>
      </c>
      <c r="J57" s="9">
        <f t="shared" si="19"/>
        <v>4.6494608072004855</v>
      </c>
      <c r="K57" s="11">
        <f t="shared" si="20"/>
        <v>0.54644808743169393</v>
      </c>
      <c r="L57" s="11">
        <f t="shared" si="21"/>
        <v>0.27247956403269757</v>
      </c>
      <c r="M57" s="11">
        <f t="shared" si="22"/>
        <v>0.22831050228310504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-0.25463306024186827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0.23388220182959796</v>
      </c>
      <c r="Q57" s="11">
        <f>2*'OddsRatio_working_3-way'!K57*'OddsRatio_working_3-way'!L57*'OddsRatio_working_3-way'!M57</f>
        <v>6.798901215976684E-2</v>
      </c>
      <c r="R57" s="11">
        <f t="shared" si="23"/>
        <v>0</v>
      </c>
      <c r="S57" s="11">
        <f t="shared" si="24"/>
        <v>-0.91850681764355457</v>
      </c>
      <c r="T57" s="11">
        <f t="shared" si="25"/>
        <v>-0.26700779582661466</v>
      </c>
      <c r="U57" s="11">
        <f>'OddsRatio_working_3-way'!S57-'OddsRatio_working_3-way'!R57^2/3</f>
        <v>-0.91850681764355457</v>
      </c>
      <c r="V57" s="11">
        <f>'OddsRatio_working_3-way'!S57*'OddsRatio_working_3-way'!R57/3-2*'OddsRatio_working_3-way'!R57^3/27-'OddsRatio_working_3-way'!T57</f>
        <v>0.26700779582661466</v>
      </c>
      <c r="W57" s="11">
        <f>'OddsRatio_working_3-way'!V57^2+4*'OddsRatio_working_3-way'!U57^3/27</f>
        <v>-4.3507231295149301E-2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0.16941103441580807</v>
      </c>
      <c r="Y57" s="11">
        <f>IF('OddsRatio_working_3-way'!W57&gt;=0,IF('OddsRatio_working_3-way'!V57+SQRT('OddsRatio_working_3-way'!W57)&gt;0,0,PI()),ACOS('OddsRatio_working_3-way'!V57/(2*'OddsRatio_working_3-way'!X57)))</f>
        <v>0.66316585154405039</v>
      </c>
      <c r="Z57" s="11">
        <f>'OddsRatio_working_3-way'!X57^(1/3)*COS('OddsRatio_working_3-way'!Y57/3)</f>
        <v>0.53986106615391805</v>
      </c>
      <c r="AA57" s="11">
        <f>'OddsRatio_working_3-way'!X57^(1/3)*COS(('OddsRatio_working_3-way'!Y57+2*PI())/3)</f>
        <v>-0.37499825575740348</v>
      </c>
      <c r="AB57" s="11">
        <f>'OddsRatio_working_3-way'!X57^(1/3)*COS(('OddsRatio_working_3-way'!Y57+4*PI())/3)</f>
        <v>-0.16486281039651476</v>
      </c>
      <c r="AC57" s="11">
        <f>'OddsRatio_working_3-way'!X57^(1/3)*SIN('OddsRatio_working_3-way'!Y57/3)</f>
        <v>0.12132175594539114</v>
      </c>
      <c r="AD57" s="11">
        <f>'OddsRatio_working_3-way'!X57^(1/3)*SIN(('OddsRatio_working_3-way'!Y57+2*PI())/3)</f>
        <v>0.40687251983074896</v>
      </c>
      <c r="AE57" s="11">
        <f>'OddsRatio_working_3-way'!X57^(1/3)*SIN(('OddsRatio_working_3-way'!Y57+4*PI())/3)</f>
        <v>-0.52819427577613998</v>
      </c>
      <c r="AF57" s="11">
        <f>-'OddsRatio_working_3-way'!U57/(3*'OddsRatio_working_3-way'!X57^(1/3))*COS(('OddsRatio_working_3-way'!Y57)/3)</f>
        <v>0.53986106615391805</v>
      </c>
      <c r="AG57" s="11">
        <f>-'OddsRatio_working_3-way'!U57/(3*'OddsRatio_working_3-way'!X57^(1/3))*COS(('OddsRatio_working_3-way'!Y57+2*PI())/3)</f>
        <v>-0.37499825575740348</v>
      </c>
      <c r="AH57" s="11">
        <f>-'OddsRatio_working_3-way'!U57/(3*'OddsRatio_working_3-way'!X57^(1/3))*COS(('OddsRatio_working_3-way'!Y57+4*PI())/3)</f>
        <v>-0.16486281039651476</v>
      </c>
      <c r="AI57" s="11">
        <f>'OddsRatio_working_3-way'!U57/(3*'OddsRatio_working_3-way'!X57^(1/3))*SIN(('OddsRatio_working_3-way'!Y57)/3)</f>
        <v>-0.12132175594539114</v>
      </c>
      <c r="AJ57" s="11">
        <f>'OddsRatio_working_3-way'!U57/(3*'OddsRatio_working_3-way'!X57^(1/3))*SIN(('OddsRatio_working_3-way'!Y57+2*PI())/3)</f>
        <v>-0.40687251983074896</v>
      </c>
      <c r="AK57" s="11">
        <f>'OddsRatio_working_3-way'!U57/(3*'OddsRatio_working_3-way'!X57^(1/3))*SIN(('OddsRatio_working_3-way'!Y57+4*PI())/3)</f>
        <v>0.52819427577613998</v>
      </c>
      <c r="AL57" s="11">
        <f>'OddsRatio_working_3-way'!Z57+'OddsRatio_working_3-way'!AF57</f>
        <v>1.0797221323078361</v>
      </c>
      <c r="AM57" s="11">
        <f>'OddsRatio_working_3-way'!AA57+'OddsRatio_working_3-way'!AG57</f>
        <v>-0.74999651151480695</v>
      </c>
      <c r="AN57" s="11">
        <f>'OddsRatio_working_3-way'!AB57+'OddsRatio_working_3-way'!AH57</f>
        <v>-0.32972562079302953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1.0797221323078361</v>
      </c>
      <c r="AS57" s="11">
        <f>IF(('OddsRatio_working_3-way'!X57=0),IF(Q57&gt;0,-Q57^(1/3),(-Q57)^(1/3)),'OddsRatio_working_3-way'!AM57-'OddsRatio_working_3-way'!R57/3)</f>
        <v>-0.74999651151480695</v>
      </c>
      <c r="AT57" s="11">
        <f>IF(('OddsRatio_working_3-way'!X57=0),IF(Q57&gt;0,-Q57^(1/3),(-Q57)^(1/3)),'OddsRatio_working_3-way'!AN57-'OddsRatio_working_3-way'!R57/3)</f>
        <v>-0.32972562079302953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1.49</v>
      </c>
      <c r="B58" s="4">
        <f>IF('True_Odds_Calculator_3-way'!B59="","",'True_Odds_Calculator_3-way'!B59)</f>
        <v>4.32</v>
      </c>
      <c r="C58" s="4">
        <f>IF('True_Odds_Calculator_3-way'!C59="","",'True_Odds_Calculator_3-way'!C59)</f>
        <v>6.81</v>
      </c>
      <c r="D58" s="9">
        <f t="shared" si="13"/>
        <v>0.6497576943526937</v>
      </c>
      <c r="E58" s="9">
        <f t="shared" si="14"/>
        <v>0.21495026914110682</v>
      </c>
      <c r="F58" s="9">
        <f t="shared" si="15"/>
        <v>0.13529203650619936</v>
      </c>
      <c r="G58" s="9">
        <f t="shared" si="16"/>
        <v>1.1000719526974299</v>
      </c>
      <c r="H58" s="9">
        <f t="shared" si="17"/>
        <v>1.5390352568217407</v>
      </c>
      <c r="I58" s="9">
        <f t="shared" si="18"/>
        <v>4.6522388829554684</v>
      </c>
      <c r="J58" s="9">
        <f t="shared" si="19"/>
        <v>7.3914180451720668</v>
      </c>
      <c r="K58" s="11">
        <f t="shared" si="20"/>
        <v>0.67114093959731547</v>
      </c>
      <c r="L58" s="11">
        <f t="shared" si="21"/>
        <v>0.23148148148148145</v>
      </c>
      <c r="M58" s="11">
        <f t="shared" si="22"/>
        <v>0.14684287812041116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-0.2156220491352403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0.21946129870717673</v>
      </c>
      <c r="Q58" s="11">
        <f>2*'OddsRatio_working_3-way'!K58*'OddsRatio_working_3-way'!L58*'OddsRatio_working_3-way'!M58</f>
        <v>4.5626049627271674E-2</v>
      </c>
      <c r="R58" s="11">
        <f t="shared" si="23"/>
        <v>0</v>
      </c>
      <c r="S58" s="11">
        <f t="shared" si="24"/>
        <v>-1.0178054590768146</v>
      </c>
      <c r="T58" s="11">
        <f t="shared" si="25"/>
        <v>-0.21160196654403632</v>
      </c>
      <c r="U58" s="11">
        <f>'OddsRatio_working_3-way'!S58-'OddsRatio_working_3-way'!R58^2/3</f>
        <v>-1.0178054590768146</v>
      </c>
      <c r="V58" s="11">
        <f>'OddsRatio_working_3-way'!S58*'OddsRatio_working_3-way'!R58/3-2*'OddsRatio_working_3-way'!R58^3/27-'OddsRatio_working_3-way'!T58</f>
        <v>0.21160196654403632</v>
      </c>
      <c r="W58" s="11">
        <f>'OddsRatio_working_3-way'!V58^2+4*'OddsRatio_working_3-way'!U58^3/27</f>
        <v>-0.1114280337238529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0.19761289556172465</v>
      </c>
      <c r="Y58" s="11">
        <f>IF('OddsRatio_working_3-way'!W58&gt;=0,IF('OddsRatio_working_3-way'!V58+SQRT('OddsRatio_working_3-way'!W58)&gt;0,0,PI()),ACOS('OddsRatio_working_3-way'!V58/(2*'OddsRatio_working_3-way'!X58)))</f>
        <v>1.0058208108490314</v>
      </c>
      <c r="Z58" s="11">
        <f>'OddsRatio_working_3-way'!X58^(1/3)*COS('OddsRatio_working_3-way'!Y58/3)</f>
        <v>0.55003597634871493</v>
      </c>
      <c r="AA58" s="11">
        <f>'OddsRatio_working_3-way'!X58^(1/3)*COS(('OddsRatio_working_3-way'!Y58+2*PI())/3)</f>
        <v>-0.44098992348509186</v>
      </c>
      <c r="AB58" s="11">
        <f>'OddsRatio_working_3-way'!X58^(1/3)*COS(('OddsRatio_working_3-way'!Y58+4*PI())/3)</f>
        <v>-0.1090460528636234</v>
      </c>
      <c r="AC58" s="11">
        <f>'OddsRatio_working_3-way'!X58^(1/3)*SIN('OddsRatio_working_3-way'!Y58/3)</f>
        <v>0.1916478830591514</v>
      </c>
      <c r="AD58" s="11">
        <f>'OddsRatio_working_3-way'!X58^(1/3)*SIN(('OddsRatio_working_3-way'!Y58+2*PI())/3)</f>
        <v>0.38052118698378806</v>
      </c>
      <c r="AE58" s="11">
        <f>'OddsRatio_working_3-way'!X58^(1/3)*SIN(('OddsRatio_working_3-way'!Y58+4*PI())/3)</f>
        <v>-0.57216907004293938</v>
      </c>
      <c r="AF58" s="11">
        <f>-'OddsRatio_working_3-way'!U58/(3*'OddsRatio_working_3-way'!X58^(1/3))*COS(('OddsRatio_working_3-way'!Y58)/3)</f>
        <v>0.55003597634871493</v>
      </c>
      <c r="AG58" s="11">
        <f>-'OddsRatio_working_3-way'!U58/(3*'OddsRatio_working_3-way'!X58^(1/3))*COS(('OddsRatio_working_3-way'!Y58+2*PI())/3)</f>
        <v>-0.44098992348509186</v>
      </c>
      <c r="AH58" s="11">
        <f>-'OddsRatio_working_3-way'!U58/(3*'OddsRatio_working_3-way'!X58^(1/3))*COS(('OddsRatio_working_3-way'!Y58+4*PI())/3)</f>
        <v>-0.1090460528636234</v>
      </c>
      <c r="AI58" s="11">
        <f>'OddsRatio_working_3-way'!U58/(3*'OddsRatio_working_3-way'!X58^(1/3))*SIN(('OddsRatio_working_3-way'!Y58)/3)</f>
        <v>-0.1916478830591514</v>
      </c>
      <c r="AJ58" s="11">
        <f>'OddsRatio_working_3-way'!U58/(3*'OddsRatio_working_3-way'!X58^(1/3))*SIN(('OddsRatio_working_3-way'!Y58+2*PI())/3)</f>
        <v>-0.38052118698378806</v>
      </c>
      <c r="AK58" s="11">
        <f>'OddsRatio_working_3-way'!U58/(3*'OddsRatio_working_3-way'!X58^(1/3))*SIN(('OddsRatio_working_3-way'!Y58+4*PI())/3)</f>
        <v>0.57216907004293938</v>
      </c>
      <c r="AL58" s="11">
        <f>'OddsRatio_working_3-way'!Z58+'OddsRatio_working_3-way'!AF58</f>
        <v>1.1000719526974299</v>
      </c>
      <c r="AM58" s="11">
        <f>'OddsRatio_working_3-way'!AA58+'OddsRatio_working_3-way'!AG58</f>
        <v>-0.88197984697018372</v>
      </c>
      <c r="AN58" s="11">
        <f>'OddsRatio_working_3-way'!AB58+'OddsRatio_working_3-way'!AH58</f>
        <v>-0.2180921057272468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1.1000719526974299</v>
      </c>
      <c r="AS58" s="11">
        <f>IF(('OddsRatio_working_3-way'!X58=0),IF(Q58&gt;0,-Q58^(1/3),(-Q58)^(1/3)),'OddsRatio_working_3-way'!AM58-'OddsRatio_working_3-way'!R58/3)</f>
        <v>-0.88197984697018372</v>
      </c>
      <c r="AT58" s="11">
        <f>IF(('OddsRatio_working_3-way'!X58=0),IF(Q58&gt;0,-Q58^(1/3),(-Q58)^(1/3)),'OddsRatio_working_3-way'!AN58-'OddsRatio_working_3-way'!R58/3)</f>
        <v>-0.2180921057272468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2.2799999999999998</v>
      </c>
      <c r="B59" s="4">
        <f>IF('True_Odds_Calculator_3-way'!B60="","",'True_Odds_Calculator_3-way'!B60)</f>
        <v>3.35</v>
      </c>
      <c r="C59" s="4">
        <f>IF('True_Odds_Calculator_3-way'!C60="","",'True_Odds_Calculator_3-way'!C60)</f>
        <v>3.37</v>
      </c>
      <c r="D59" s="9">
        <f t="shared" si="13"/>
        <v>0.42599687505968042</v>
      </c>
      <c r="E59" s="9">
        <f t="shared" si="14"/>
        <v>0.2878686489847736</v>
      </c>
      <c r="F59" s="9">
        <f t="shared" si="15"/>
        <v>0.28613447595554592</v>
      </c>
      <c r="G59" s="9">
        <f t="shared" si="16"/>
        <v>1.0526836406882096</v>
      </c>
      <c r="H59" s="9">
        <f t="shared" si="17"/>
        <v>2.3474350600809082</v>
      </c>
      <c r="I59" s="9">
        <f t="shared" si="18"/>
        <v>3.4738065556172932</v>
      </c>
      <c r="J59" s="9">
        <f t="shared" si="19"/>
        <v>3.4948602284310568</v>
      </c>
      <c r="K59" s="11">
        <f t="shared" si="20"/>
        <v>0.43859649122807021</v>
      </c>
      <c r="L59" s="11">
        <f t="shared" si="21"/>
        <v>0.29850746268656714</v>
      </c>
      <c r="M59" s="11">
        <f t="shared" si="22"/>
        <v>0.29673590504451036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-0.27695972736660279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0.23309968974431294</v>
      </c>
      <c r="Q59" s="11">
        <f>2*'OddsRatio_working_3-way'!K59*'OddsRatio_working_3-way'!L59*'OddsRatio_working_3-way'!M59</f>
        <v>7.7699896581437639E-2</v>
      </c>
      <c r="R59" s="11">
        <f t="shared" si="23"/>
        <v>0</v>
      </c>
      <c r="S59" s="11">
        <f t="shared" si="24"/>
        <v>-0.84163748990035037</v>
      </c>
      <c r="T59" s="11">
        <f t="shared" si="25"/>
        <v>-0.2805458299667834</v>
      </c>
      <c r="U59" s="11">
        <f>'OddsRatio_working_3-way'!S59-'OddsRatio_working_3-way'!R59^2/3</f>
        <v>-0.84163748990035037</v>
      </c>
      <c r="V59" s="11">
        <f>'OddsRatio_working_3-way'!S59*'OddsRatio_working_3-way'!R59/3-2*'OddsRatio_working_3-way'!R59^3/27-'OddsRatio_working_3-way'!T59</f>
        <v>0.2805458299667834</v>
      </c>
      <c r="W59" s="11">
        <f>'OddsRatio_working_3-way'!V59^2+4*'OddsRatio_working_3-way'!U59^3/27</f>
        <v>-9.6165558174606536E-3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0.14859552359443065</v>
      </c>
      <c r="Y59" s="11">
        <f>IF('OddsRatio_working_3-way'!W59&gt;=0,IF('OddsRatio_working_3-way'!V59+SQRT('OddsRatio_working_3-way'!W59)&gt;0,0,PI()),ACOS('OddsRatio_working_3-way'!V59/(2*'OddsRatio_working_3-way'!X59)))</f>
        <v>0.33627147254397416</v>
      </c>
      <c r="Z59" s="11">
        <f>'OddsRatio_working_3-way'!X59^(1/3)*COS('OddsRatio_working_3-way'!Y59/3)</f>
        <v>0.52634182034410482</v>
      </c>
      <c r="AA59" s="11">
        <f>'OddsRatio_working_3-way'!X59^(1/3)*COS(('OddsRatio_working_3-way'!Y59+2*PI())/3)</f>
        <v>-0.31447966763827961</v>
      </c>
      <c r="AB59" s="11">
        <f>'OddsRatio_working_3-way'!X59^(1/3)*COS(('OddsRatio_working_3-way'!Y59+4*PI())/3)</f>
        <v>-0.21186215270582512</v>
      </c>
      <c r="AC59" s="11">
        <f>'OddsRatio_working_3-way'!X59^(1/3)*SIN('OddsRatio_working_3-way'!Y59/3)</f>
        <v>5.9246249869823117E-2</v>
      </c>
      <c r="AD59" s="11">
        <f>'OddsRatio_working_3-way'!X59^(1/3)*SIN(('OddsRatio_working_3-way'!Y59+2*PI())/3)</f>
        <v>0.42620226255722832</v>
      </c>
      <c r="AE59" s="11">
        <f>'OddsRatio_working_3-way'!X59^(1/3)*SIN(('OddsRatio_working_3-way'!Y59+4*PI())/3)</f>
        <v>-0.48544851242705139</v>
      </c>
      <c r="AF59" s="11">
        <f>-'OddsRatio_working_3-way'!U59/(3*'OddsRatio_working_3-way'!X59^(1/3))*COS(('OddsRatio_working_3-way'!Y59)/3)</f>
        <v>0.52634182034410482</v>
      </c>
      <c r="AG59" s="11">
        <f>-'OddsRatio_working_3-way'!U59/(3*'OddsRatio_working_3-way'!X59^(1/3))*COS(('OddsRatio_working_3-way'!Y59+2*PI())/3)</f>
        <v>-0.31447966763827961</v>
      </c>
      <c r="AH59" s="11">
        <f>-'OddsRatio_working_3-way'!U59/(3*'OddsRatio_working_3-way'!X59^(1/3))*COS(('OddsRatio_working_3-way'!Y59+4*PI())/3)</f>
        <v>-0.21186215270582512</v>
      </c>
      <c r="AI59" s="11">
        <f>'OddsRatio_working_3-way'!U59/(3*'OddsRatio_working_3-way'!X59^(1/3))*SIN(('OddsRatio_working_3-way'!Y59)/3)</f>
        <v>-5.9246249869823117E-2</v>
      </c>
      <c r="AJ59" s="11">
        <f>'OddsRatio_working_3-way'!U59/(3*'OddsRatio_working_3-way'!X59^(1/3))*SIN(('OddsRatio_working_3-way'!Y59+2*PI())/3)</f>
        <v>-0.42620226255722832</v>
      </c>
      <c r="AK59" s="11">
        <f>'OddsRatio_working_3-way'!U59/(3*'OddsRatio_working_3-way'!X59^(1/3))*SIN(('OddsRatio_working_3-way'!Y59+4*PI())/3)</f>
        <v>0.48544851242705139</v>
      </c>
      <c r="AL59" s="11">
        <f>'OddsRatio_working_3-way'!Z59+'OddsRatio_working_3-way'!AF59</f>
        <v>1.0526836406882096</v>
      </c>
      <c r="AM59" s="11">
        <f>'OddsRatio_working_3-way'!AA59+'OddsRatio_working_3-way'!AG59</f>
        <v>-0.62895933527655923</v>
      </c>
      <c r="AN59" s="11">
        <f>'OddsRatio_working_3-way'!AB59+'OddsRatio_working_3-way'!AH59</f>
        <v>-0.42372430541165024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1.0526836406882096</v>
      </c>
      <c r="AS59" s="11">
        <f>IF(('OddsRatio_working_3-way'!X59=0),IF(Q59&gt;0,-Q59^(1/3),(-Q59)^(1/3)),'OddsRatio_working_3-way'!AM59-'OddsRatio_working_3-way'!R59/3)</f>
        <v>-0.62895933527655923</v>
      </c>
      <c r="AT59" s="11">
        <f>IF(('OddsRatio_working_3-way'!X59=0),IF(Q59&gt;0,-Q59^(1/3),(-Q59)^(1/3)),'OddsRatio_working_3-way'!AN59-'OddsRatio_working_3-way'!R59/3)</f>
        <v>-0.42372430541165024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2.54</v>
      </c>
      <c r="B60" s="4">
        <f>IF('True_Odds_Calculator_3-way'!B61="","",'True_Odds_Calculator_3-way'!B61)</f>
        <v>3.02</v>
      </c>
      <c r="C60" s="4">
        <f>IF('True_Odds_Calculator_3-way'!C61="","",'True_Odds_Calculator_3-way'!C61)</f>
        <v>3.13</v>
      </c>
      <c r="D60" s="9">
        <f t="shared" si="13"/>
        <v>0.37804433254315756</v>
      </c>
      <c r="E60" s="9">
        <f t="shared" si="14"/>
        <v>0.31665815120627933</v>
      </c>
      <c r="F60" s="9">
        <f t="shared" si="15"/>
        <v>0.30529751625056301</v>
      </c>
      <c r="G60" s="9">
        <f t="shared" si="16"/>
        <v>1.0683067613090367</v>
      </c>
      <c r="H60" s="9">
        <f t="shared" si="17"/>
        <v>2.6451924124159167</v>
      </c>
      <c r="I60" s="9">
        <f t="shared" si="18"/>
        <v>3.1579796578442538</v>
      </c>
      <c r="J60" s="9">
        <f t="shared" si="19"/>
        <v>3.275493401588248</v>
      </c>
      <c r="K60" s="11">
        <f t="shared" si="20"/>
        <v>0.39370078740157477</v>
      </c>
      <c r="L60" s="11">
        <f t="shared" si="21"/>
        <v>0.33112582781456956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-0.27597306477857764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0.23698849843587588</v>
      </c>
      <c r="Q60" s="11">
        <f>2*'OddsRatio_working_3-way'!K60*'OddsRatio_working_3-way'!L60*'OddsRatio_working_3-way'!M60</f>
        <v>8.329999945022E-2</v>
      </c>
      <c r="R60" s="11">
        <f t="shared" si="23"/>
        <v>0</v>
      </c>
      <c r="S60" s="11">
        <f t="shared" si="24"/>
        <v>-0.8587377852473379</v>
      </c>
      <c r="T60" s="11">
        <f t="shared" si="25"/>
        <v>-0.30184104929607664</v>
      </c>
      <c r="U60" s="11">
        <f>'OddsRatio_working_3-way'!S60-'OddsRatio_working_3-way'!R60^2/3</f>
        <v>-0.8587377852473379</v>
      </c>
      <c r="V60" s="11">
        <f>'OddsRatio_working_3-way'!S60*'OddsRatio_working_3-way'!R60/3-2*'OddsRatio_working_3-way'!R60^3/27-'OddsRatio_working_3-way'!T60</f>
        <v>0.30184104929607664</v>
      </c>
      <c r="W60" s="11">
        <f>'OddsRatio_working_3-way'!V60^2+4*'OddsRatio_working_3-way'!U60^3/27</f>
        <v>-2.7082041177606958E-3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0.1531471703606675</v>
      </c>
      <c r="Y60" s="11">
        <f>IF('OddsRatio_working_3-way'!W60&gt;=0,IF('OddsRatio_working_3-way'!V60+SQRT('OddsRatio_working_3-way'!W60)&gt;0,0,PI()),ACOS('OddsRatio_working_3-way'!V60/(2*'OddsRatio_working_3-way'!X60)))</f>
        <v>0.17073150599094111</v>
      </c>
      <c r="Z60" s="11">
        <f>'OddsRatio_working_3-way'!X60^(1/3)*COS('OddsRatio_working_3-way'!Y60/3)</f>
        <v>0.53415338065451834</v>
      </c>
      <c r="AA60" s="11">
        <f>'OddsRatio_working_3-way'!X60^(1/3)*COS(('OddsRatio_working_3-way'!Y60+2*PI())/3)</f>
        <v>-0.29343140078566499</v>
      </c>
      <c r="AB60" s="11">
        <f>'OddsRatio_working_3-way'!X60^(1/3)*COS(('OddsRatio_working_3-way'!Y60+4*PI())/3)</f>
        <v>-0.24072197986885327</v>
      </c>
      <c r="AC60" s="11">
        <f>'OddsRatio_working_3-way'!X60^(1/3)*SIN('OddsRatio_working_3-way'!Y60/3)</f>
        <v>3.0431798355150436E-2</v>
      </c>
      <c r="AD60" s="11">
        <f>'OddsRatio_working_3-way'!X60^(1/3)*SIN(('OddsRatio_working_3-way'!Y60+2*PI())/3)</f>
        <v>0.44737449798657691</v>
      </c>
      <c r="AE60" s="11">
        <f>'OddsRatio_working_3-way'!X60^(1/3)*SIN(('OddsRatio_working_3-way'!Y60+4*PI())/3)</f>
        <v>-0.4778062963417275</v>
      </c>
      <c r="AF60" s="11">
        <f>-'OddsRatio_working_3-way'!U60/(3*'OddsRatio_working_3-way'!X60^(1/3))*COS(('OddsRatio_working_3-way'!Y60)/3)</f>
        <v>0.53415338065451834</v>
      </c>
      <c r="AG60" s="11">
        <f>-'OddsRatio_working_3-way'!U60/(3*'OddsRatio_working_3-way'!X60^(1/3))*COS(('OddsRatio_working_3-way'!Y60+2*PI())/3)</f>
        <v>-0.29343140078566499</v>
      </c>
      <c r="AH60" s="11">
        <f>-'OddsRatio_working_3-way'!U60/(3*'OddsRatio_working_3-way'!X60^(1/3))*COS(('OddsRatio_working_3-way'!Y60+4*PI())/3)</f>
        <v>-0.24072197986885327</v>
      </c>
      <c r="AI60" s="11">
        <f>'OddsRatio_working_3-way'!U60/(3*'OddsRatio_working_3-way'!X60^(1/3))*SIN(('OddsRatio_working_3-way'!Y60)/3)</f>
        <v>-3.0431798355150436E-2</v>
      </c>
      <c r="AJ60" s="11">
        <f>'OddsRatio_working_3-way'!U60/(3*'OddsRatio_working_3-way'!X60^(1/3))*SIN(('OddsRatio_working_3-way'!Y60+2*PI())/3)</f>
        <v>-0.44737449798657691</v>
      </c>
      <c r="AK60" s="11">
        <f>'OddsRatio_working_3-way'!U60/(3*'OddsRatio_working_3-way'!X60^(1/3))*SIN(('OddsRatio_working_3-way'!Y60+4*PI())/3)</f>
        <v>0.4778062963417275</v>
      </c>
      <c r="AL60" s="11">
        <f>'OddsRatio_working_3-way'!Z60+'OddsRatio_working_3-way'!AF60</f>
        <v>1.0683067613090367</v>
      </c>
      <c r="AM60" s="11">
        <f>'OddsRatio_working_3-way'!AA60+'OddsRatio_working_3-way'!AG60</f>
        <v>-0.58686280157132997</v>
      </c>
      <c r="AN60" s="11">
        <f>'OddsRatio_working_3-way'!AB60+'OddsRatio_working_3-way'!AH60</f>
        <v>-0.48144395973770654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1.0683067613090367</v>
      </c>
      <c r="AS60" s="11">
        <f>IF(('OddsRatio_working_3-way'!X60=0),IF(Q60&gt;0,-Q60^(1/3),(-Q60)^(1/3)),'OddsRatio_working_3-way'!AM60-'OddsRatio_working_3-way'!R60/3)</f>
        <v>-0.58686280157132997</v>
      </c>
      <c r="AT60" s="11">
        <f>IF(('OddsRatio_working_3-way'!X60=0),IF(Q60&gt;0,-Q60^(1/3),(-Q60)^(1/3)),'OddsRatio_working_3-way'!AN60-'OddsRatio_working_3-way'!R60/3)</f>
        <v>-0.48144395973770654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2.54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2.84</v>
      </c>
      <c r="D61" s="9">
        <f t="shared" si="13"/>
        <v>0.37862378580389155</v>
      </c>
      <c r="E61" s="9">
        <f t="shared" si="14"/>
        <v>0.28363508505530127</v>
      </c>
      <c r="F61" s="9">
        <f t="shared" si="15"/>
        <v>0.33774112914080717</v>
      </c>
      <c r="G61" s="9">
        <f t="shared" si="16"/>
        <v>1.0656780247511433</v>
      </c>
      <c r="H61" s="9">
        <f t="shared" si="17"/>
        <v>2.6411441581167612</v>
      </c>
      <c r="I61" s="9">
        <f t="shared" si="18"/>
        <v>3.5256569186602098</v>
      </c>
      <c r="J61" s="9">
        <f t="shared" si="19"/>
        <v>2.9608475655421032</v>
      </c>
      <c r="K61" s="11">
        <f t="shared" si="20"/>
        <v>0.39370078740157477</v>
      </c>
      <c r="L61" s="11">
        <f t="shared" si="21"/>
        <v>0.29673590504451036</v>
      </c>
      <c r="M61" s="11">
        <f t="shared" si="22"/>
        <v>0.35211267605633806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-0.27625168285819501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0.23652981229981351</v>
      </c>
      <c r="Q61" s="11">
        <f>2*'OddsRatio_working_3-way'!K61*'OddsRatio_working_3-way'!L61*'OddsRatio_working_3-way'!M61</f>
        <v>8.2271239060804691E-2</v>
      </c>
      <c r="R61" s="11">
        <f t="shared" si="23"/>
        <v>0</v>
      </c>
      <c r="S61" s="11">
        <f t="shared" si="24"/>
        <v>-0.85621129924927386</v>
      </c>
      <c r="T61" s="11">
        <f t="shared" si="25"/>
        <v>-0.29781262582583434</v>
      </c>
      <c r="U61" s="11">
        <f>'OddsRatio_working_3-way'!S61-'OddsRatio_working_3-way'!R61^2/3</f>
        <v>-0.85621129924927386</v>
      </c>
      <c r="V61" s="11">
        <f>'OddsRatio_working_3-way'!S61*'OddsRatio_working_3-way'!R61/3-2*'OddsRatio_working_3-way'!R61^3/27-'OddsRatio_working_3-way'!T61</f>
        <v>0.29781262582583434</v>
      </c>
      <c r="W61" s="11">
        <f>'OddsRatio_working_3-way'!V61^2+4*'OddsRatio_working_3-way'!U61^3/27</f>
        <v>-4.298248841541577E-3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0.15247180800300428</v>
      </c>
      <c r="Y61" s="11">
        <f>IF('OddsRatio_working_3-way'!W61&gt;=0,IF('OddsRatio_working_3-way'!V61+SQRT('OddsRatio_working_3-way'!W61)&gt;0,0,PI()),ACOS('OddsRatio_working_3-way'!V61/(2*'OddsRatio_working_3-way'!X61)))</f>
        <v>0.2166856312554537</v>
      </c>
      <c r="Z61" s="11">
        <f>'OddsRatio_working_3-way'!X61^(1/3)*COS('OddsRatio_working_3-way'!Y61/3)</f>
        <v>0.53283901237557163</v>
      </c>
      <c r="AA61" s="11">
        <f>'OddsRatio_working_3-way'!X61^(1/3)*COS(('OddsRatio_working_3-way'!Y61+2*PI())/3)</f>
        <v>-0.29980760257388622</v>
      </c>
      <c r="AB61" s="11">
        <f>'OddsRatio_working_3-way'!X61^(1/3)*COS(('OddsRatio_working_3-way'!Y61+4*PI())/3)</f>
        <v>-0.23303140980168555</v>
      </c>
      <c r="AC61" s="11">
        <f>'OddsRatio_working_3-way'!X61^(1/3)*SIN('OddsRatio_working_3-way'!Y61/3)</f>
        <v>3.8553252872488661E-2</v>
      </c>
      <c r="AD61" s="11">
        <f>'OddsRatio_working_3-way'!X61^(1/3)*SIN(('OddsRatio_working_3-way'!Y61+2*PI())/3)</f>
        <v>0.4421754944084117</v>
      </c>
      <c r="AE61" s="11">
        <f>'OddsRatio_working_3-way'!X61^(1/3)*SIN(('OddsRatio_working_3-way'!Y61+4*PI())/3)</f>
        <v>-0.48072874728090015</v>
      </c>
      <c r="AF61" s="11">
        <f>-'OddsRatio_working_3-way'!U61/(3*'OddsRatio_working_3-way'!X61^(1/3))*COS(('OddsRatio_working_3-way'!Y61)/3)</f>
        <v>0.53283901237557163</v>
      </c>
      <c r="AG61" s="11">
        <f>-'OddsRatio_working_3-way'!U61/(3*'OddsRatio_working_3-way'!X61^(1/3))*COS(('OddsRatio_working_3-way'!Y61+2*PI())/3)</f>
        <v>-0.29980760257388622</v>
      </c>
      <c r="AH61" s="11">
        <f>-'OddsRatio_working_3-way'!U61/(3*'OddsRatio_working_3-way'!X61^(1/3))*COS(('OddsRatio_working_3-way'!Y61+4*PI())/3)</f>
        <v>-0.23303140980168555</v>
      </c>
      <c r="AI61" s="11">
        <f>'OddsRatio_working_3-way'!U61/(3*'OddsRatio_working_3-way'!X61^(1/3))*SIN(('OddsRatio_working_3-way'!Y61)/3)</f>
        <v>-3.8553252872488661E-2</v>
      </c>
      <c r="AJ61" s="11">
        <f>'OddsRatio_working_3-way'!U61/(3*'OddsRatio_working_3-way'!X61^(1/3))*SIN(('OddsRatio_working_3-way'!Y61+2*PI())/3)</f>
        <v>-0.4421754944084117</v>
      </c>
      <c r="AK61" s="11">
        <f>'OddsRatio_working_3-way'!U61/(3*'OddsRatio_working_3-way'!X61^(1/3))*SIN(('OddsRatio_working_3-way'!Y61+4*PI())/3)</f>
        <v>0.48072874728090015</v>
      </c>
      <c r="AL61" s="11">
        <f>'OddsRatio_working_3-way'!Z61+'OddsRatio_working_3-way'!AF61</f>
        <v>1.0656780247511433</v>
      </c>
      <c r="AM61" s="11">
        <f>'OddsRatio_working_3-way'!AA61+'OddsRatio_working_3-way'!AG61</f>
        <v>-0.59961520514777245</v>
      </c>
      <c r="AN61" s="11">
        <f>'OddsRatio_working_3-way'!AB61+'OddsRatio_working_3-way'!AH61</f>
        <v>-0.46606281960337109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1.0656780247511433</v>
      </c>
      <c r="AS61" s="11">
        <f>IF(('OddsRatio_working_3-way'!X61=0),IF(Q61&gt;0,-Q61^(1/3),(-Q61)^(1/3)),'OddsRatio_working_3-way'!AM61-'OddsRatio_working_3-way'!R61/3)</f>
        <v>-0.59961520514777245</v>
      </c>
      <c r="AT61" s="11">
        <f>IF(('OddsRatio_working_3-way'!X61=0),IF(Q61&gt;0,-Q61^(1/3),(-Q61)^(1/3)),'OddsRatio_working_3-way'!AN61-'OddsRatio_working_3-way'!R61/3)</f>
        <v>-0.46606281960337109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3.02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2.52</v>
      </c>
      <c r="D62" s="9">
        <f t="shared" si="13"/>
        <v>0.32002571604788199</v>
      </c>
      <c r="E62" s="9">
        <f t="shared" si="14"/>
        <v>0.29518440372638649</v>
      </c>
      <c r="F62" s="9">
        <f t="shared" si="15"/>
        <v>0.38478988022573174</v>
      </c>
      <c r="G62" s="9">
        <f t="shared" si="16"/>
        <v>1.0518558846039689</v>
      </c>
      <c r="H62" s="9">
        <f t="shared" si="17"/>
        <v>3.1247488869000164</v>
      </c>
      <c r="I62" s="9">
        <f t="shared" si="18"/>
        <v>3.3877128580510099</v>
      </c>
      <c r="J62" s="9">
        <f t="shared" si="19"/>
        <v>2.5988209445980326</v>
      </c>
      <c r="K62" s="11">
        <f t="shared" si="20"/>
        <v>0.33112582781456956</v>
      </c>
      <c r="L62" s="11">
        <f t="shared" si="21"/>
        <v>0.3058103975535168</v>
      </c>
      <c r="M62" s="11">
        <f t="shared" si="22"/>
        <v>0.3968253968253968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-0.28006934659829741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0.23346452351859731</v>
      </c>
      <c r="Q62" s="11">
        <f>2*'OddsRatio_working_3-way'!K62*'OddsRatio_working_3-way'!L62*'OddsRatio_working_3-way'!M62</f>
        <v>8.0366445273183221E-2</v>
      </c>
      <c r="R62" s="11">
        <f t="shared" si="23"/>
        <v>0</v>
      </c>
      <c r="S62" s="11">
        <f t="shared" si="24"/>
        <v>-0.83359541611476229</v>
      </c>
      <c r="T62" s="11">
        <f t="shared" si="25"/>
        <v>-0.2869519504697976</v>
      </c>
      <c r="U62" s="11">
        <f>'OddsRatio_working_3-way'!S62-'OddsRatio_working_3-way'!R62^2/3</f>
        <v>-0.83359541611476229</v>
      </c>
      <c r="V62" s="11">
        <f>'OddsRatio_working_3-way'!S62*'OddsRatio_working_3-way'!R62/3-2*'OddsRatio_working_3-way'!R62^3/27-'OddsRatio_working_3-way'!T62</f>
        <v>0.2869519504697976</v>
      </c>
      <c r="W62" s="11">
        <f>'OddsRatio_working_3-way'!V62^2+4*'OddsRatio_working_3-way'!U62^3/27</f>
        <v>-3.4733753415506635E-3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0.14647081383331276</v>
      </c>
      <c r="Y62" s="11">
        <f>IF('OddsRatio_working_3-way'!W62&gt;=0,IF('OddsRatio_working_3-way'!V62+SQRT('OddsRatio_working_3-way'!W62)&gt;0,0,PI()),ACOS('OddsRatio_working_3-way'!V62/(2*'OddsRatio_working_3-way'!X62)))</f>
        <v>0.20256711380397219</v>
      </c>
      <c r="Z62" s="11">
        <f>'OddsRatio_working_3-way'!X62^(1/3)*COS('OddsRatio_working_3-way'!Y62/3)</f>
        <v>0.52592794230198459</v>
      </c>
      <c r="AA62" s="11">
        <f>'OddsRatio_working_3-way'!X62^(1/3)*COS(('OddsRatio_working_3-way'!Y62+2*PI())/3)</f>
        <v>-0.29376500454584581</v>
      </c>
      <c r="AB62" s="11">
        <f>'OddsRatio_working_3-way'!X62^(1/3)*COS(('OddsRatio_working_3-way'!Y62+4*PI())/3)</f>
        <v>-0.23216293775613889</v>
      </c>
      <c r="AC62" s="11">
        <f>'OddsRatio_working_3-way'!X62^(1/3)*SIN('OddsRatio_working_3-way'!Y62/3)</f>
        <v>3.5565969843674688E-2</v>
      </c>
      <c r="AD62" s="11">
        <f>'OddsRatio_working_3-way'!X62^(1/3)*SIN(('OddsRatio_working_3-way'!Y62+2*PI())/3)</f>
        <v>0.43768397367175782</v>
      </c>
      <c r="AE62" s="11">
        <f>'OddsRatio_working_3-way'!X62^(1/3)*SIN(('OddsRatio_working_3-way'!Y62+4*PI())/3)</f>
        <v>-0.47324994351543243</v>
      </c>
      <c r="AF62" s="11">
        <f>-'OddsRatio_working_3-way'!U62/(3*'OddsRatio_working_3-way'!X62^(1/3))*COS(('OddsRatio_working_3-way'!Y62)/3)</f>
        <v>0.52592794230198447</v>
      </c>
      <c r="AG62" s="11">
        <f>-'OddsRatio_working_3-way'!U62/(3*'OddsRatio_working_3-way'!X62^(1/3))*COS(('OddsRatio_working_3-way'!Y62+2*PI())/3)</f>
        <v>-0.29376500454584575</v>
      </c>
      <c r="AH62" s="11">
        <f>-'OddsRatio_working_3-way'!U62/(3*'OddsRatio_working_3-way'!X62^(1/3))*COS(('OddsRatio_working_3-way'!Y62+4*PI())/3)</f>
        <v>-0.23216293775613886</v>
      </c>
      <c r="AI62" s="11">
        <f>'OddsRatio_working_3-way'!U62/(3*'OddsRatio_working_3-way'!X62^(1/3))*SIN(('OddsRatio_working_3-way'!Y62)/3)</f>
        <v>-3.5565969843674682E-2</v>
      </c>
      <c r="AJ62" s="11">
        <f>'OddsRatio_working_3-way'!U62/(3*'OddsRatio_working_3-way'!X62^(1/3))*SIN(('OddsRatio_working_3-way'!Y62+2*PI())/3)</f>
        <v>-0.43768397367175776</v>
      </c>
      <c r="AK62" s="11">
        <f>'OddsRatio_working_3-way'!U62/(3*'OddsRatio_working_3-way'!X62^(1/3))*SIN(('OddsRatio_working_3-way'!Y62+4*PI())/3)</f>
        <v>0.47324994351543231</v>
      </c>
      <c r="AL62" s="11">
        <f>'OddsRatio_working_3-way'!Z62+'OddsRatio_working_3-way'!AF62</f>
        <v>1.0518558846039689</v>
      </c>
      <c r="AM62" s="11">
        <f>'OddsRatio_working_3-way'!AA62+'OddsRatio_working_3-way'!AG62</f>
        <v>-0.58753000909169151</v>
      </c>
      <c r="AN62" s="11">
        <f>'OddsRatio_working_3-way'!AB62+'OddsRatio_working_3-way'!AH62</f>
        <v>-0.46432587551227777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1.0518558846039689</v>
      </c>
      <c r="AS62" s="11">
        <f>IF(('OddsRatio_working_3-way'!X62=0),IF(Q62&gt;0,-Q62^(1/3),(-Q62)^(1/3)),'OddsRatio_working_3-way'!AM62-'OddsRatio_working_3-way'!R62/3)</f>
        <v>-0.58753000909169151</v>
      </c>
      <c r="AT62" s="11">
        <f>IF(('OddsRatio_working_3-way'!X62=0),IF(Q62&gt;0,-Q62^(1/3),(-Q62)^(1/3)),'OddsRatio_working_3-way'!AN62-'OddsRatio_working_3-way'!R62/3)</f>
        <v>-0.46432587551227777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1.74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4.8099999999999996</v>
      </c>
      <c r="D63" s="9">
        <f t="shared" si="13"/>
        <v>0.55531674387172481</v>
      </c>
      <c r="E63" s="9">
        <f t="shared" si="14"/>
        <v>0.24948148731569197</v>
      </c>
      <c r="F63" s="9">
        <f t="shared" si="15"/>
        <v>0.19520176881258303</v>
      </c>
      <c r="G63" s="9">
        <f t="shared" si="16"/>
        <v>1.0821271386534557</v>
      </c>
      <c r="H63" s="9">
        <f t="shared" si="17"/>
        <v>1.8007740826035576</v>
      </c>
      <c r="I63" s="9">
        <f t="shared" si="18"/>
        <v>4.0083134454566069</v>
      </c>
      <c r="J63" s="9">
        <f t="shared" si="19"/>
        <v>5.1229043982696654</v>
      </c>
      <c r="K63" s="11">
        <f t="shared" si="20"/>
        <v>0.57471264367816088</v>
      </c>
      <c r="L63" s="11">
        <f t="shared" si="21"/>
        <v>0.26455026455026459</v>
      </c>
      <c r="M63" s="11">
        <f t="shared" si="22"/>
        <v>0.20790020790020791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-0.24775097188890283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0.23169563399448456</v>
      </c>
      <c r="Q63" s="11">
        <f>2*'OddsRatio_working_3-way'!K63*'OddsRatio_working_3-way'!L63*'OddsRatio_working_3-way'!M63</f>
        <v>6.3218454023051734E-2</v>
      </c>
      <c r="R63" s="11">
        <f t="shared" si="23"/>
        <v>0</v>
      </c>
      <c r="S63" s="11">
        <f t="shared" si="24"/>
        <v>-0.93519566130453835</v>
      </c>
      <c r="T63" s="11">
        <f t="shared" si="25"/>
        <v>-0.25516934824134746</v>
      </c>
      <c r="U63" s="11">
        <f>'OddsRatio_working_3-way'!S63-'OddsRatio_working_3-way'!R63^2/3</f>
        <v>-0.93519566130453835</v>
      </c>
      <c r="V63" s="11">
        <f>'OddsRatio_working_3-way'!S63*'OddsRatio_working_3-way'!R63/3-2*'OddsRatio_working_3-way'!R63^3/27-'OddsRatio_working_3-way'!T63</f>
        <v>0.25516934824134746</v>
      </c>
      <c r="W63" s="11">
        <f>'OddsRatio_working_3-way'!V63^2+4*'OddsRatio_working_3-way'!U63^3/27</f>
        <v>-5.6060994592775804E-2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0.17404912444098208</v>
      </c>
      <c r="Y63" s="11">
        <f>IF('OddsRatio_working_3-way'!W63&gt;=0,IF('OddsRatio_working_3-way'!V63+SQRT('OddsRatio_working_3-way'!W63)&gt;0,0,PI()),ACOS('OddsRatio_working_3-way'!V63/(2*'OddsRatio_working_3-way'!X63)))</f>
        <v>0.74801820563166754</v>
      </c>
      <c r="Z63" s="11">
        <f>'OddsRatio_working_3-way'!X63^(1/3)*COS('OddsRatio_working_3-way'!Y63/3)</f>
        <v>0.54106356932672783</v>
      </c>
      <c r="AA63" s="11">
        <f>'OddsRatio_working_3-way'!X63^(1/3)*COS(('OddsRatio_working_3-way'!Y63+2*PI())/3)</f>
        <v>-0.38984890743583295</v>
      </c>
      <c r="AB63" s="11">
        <f>'OddsRatio_working_3-way'!X63^(1/3)*COS(('OddsRatio_working_3-way'!Y63+4*PI())/3)</f>
        <v>-0.15121466189089477</v>
      </c>
      <c r="AC63" s="11">
        <f>'OddsRatio_working_3-way'!X63^(1/3)*SIN('OddsRatio_working_3-way'!Y63/3)</f>
        <v>0.13777554590323335</v>
      </c>
      <c r="AD63" s="11">
        <f>'OddsRatio_working_3-way'!X63^(1/3)*SIN(('OddsRatio_working_3-way'!Y63+2*PI())/3)</f>
        <v>0.39968702314761245</v>
      </c>
      <c r="AE63" s="11">
        <f>'OddsRatio_working_3-way'!X63^(1/3)*SIN(('OddsRatio_working_3-way'!Y63+4*PI())/3)</f>
        <v>-0.53746256905084577</v>
      </c>
      <c r="AF63" s="11">
        <f>-'OddsRatio_working_3-way'!U63/(3*'OddsRatio_working_3-way'!X63^(1/3))*COS(('OddsRatio_working_3-way'!Y63)/3)</f>
        <v>0.54106356932672783</v>
      </c>
      <c r="AG63" s="11">
        <f>-'OddsRatio_working_3-way'!U63/(3*'OddsRatio_working_3-way'!X63^(1/3))*COS(('OddsRatio_working_3-way'!Y63+2*PI())/3)</f>
        <v>-0.38984890743583295</v>
      </c>
      <c r="AH63" s="11">
        <f>-'OddsRatio_working_3-way'!U63/(3*'OddsRatio_working_3-way'!X63^(1/3))*COS(('OddsRatio_working_3-way'!Y63+4*PI())/3)</f>
        <v>-0.15121466189089477</v>
      </c>
      <c r="AI63" s="11">
        <f>'OddsRatio_working_3-way'!U63/(3*'OddsRatio_working_3-way'!X63^(1/3))*SIN(('OddsRatio_working_3-way'!Y63)/3)</f>
        <v>-0.13777554590323335</v>
      </c>
      <c r="AJ63" s="11">
        <f>'OddsRatio_working_3-way'!U63/(3*'OddsRatio_working_3-way'!X63^(1/3))*SIN(('OddsRatio_working_3-way'!Y63+2*PI())/3)</f>
        <v>-0.39968702314761245</v>
      </c>
      <c r="AK63" s="11">
        <f>'OddsRatio_working_3-way'!U63/(3*'OddsRatio_working_3-way'!X63^(1/3))*SIN(('OddsRatio_working_3-way'!Y63+4*PI())/3)</f>
        <v>0.53746256905084577</v>
      </c>
      <c r="AL63" s="11">
        <f>'OddsRatio_working_3-way'!Z63+'OddsRatio_working_3-way'!AF63</f>
        <v>1.0821271386534557</v>
      </c>
      <c r="AM63" s="11">
        <f>'OddsRatio_working_3-way'!AA63+'OddsRatio_working_3-way'!AG63</f>
        <v>-0.7796978148716659</v>
      </c>
      <c r="AN63" s="11">
        <f>'OddsRatio_working_3-way'!AB63+'OddsRatio_working_3-way'!AH63</f>
        <v>-0.30242932378178955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1.0821271386534557</v>
      </c>
      <c r="AS63" s="11">
        <f>IF(('OddsRatio_working_3-way'!X63=0),IF(Q63&gt;0,-Q63^(1/3),(-Q63)^(1/3)),'OddsRatio_working_3-way'!AM63-'OddsRatio_working_3-way'!R63/3)</f>
        <v>-0.7796978148716659</v>
      </c>
      <c r="AT63" s="11">
        <f>IF(('OddsRatio_working_3-way'!X63=0),IF(Q63&gt;0,-Q63^(1/3),(-Q63)^(1/3)),'OddsRatio_working_3-way'!AN63-'OddsRatio_working_3-way'!R63/3)</f>
        <v>-0.30242932378178955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2.1800000000000002</v>
      </c>
      <c r="B64" s="4">
        <f>IF('True_Odds_Calculator_3-way'!B65="","",'True_Odds_Calculator_3-way'!B65)</f>
        <v>3.27</v>
      </c>
      <c r="C64" s="4">
        <f>IF('True_Odds_Calculator_3-way'!C65="","",'True_Odds_Calculator_3-way'!C65)</f>
        <v>3.73</v>
      </c>
      <c r="D64" s="9">
        <f t="shared" si="13"/>
        <v>0.44631788194801775</v>
      </c>
      <c r="E64" s="9">
        <f t="shared" si="14"/>
        <v>0.29529078312921259</v>
      </c>
      <c r="F64" s="9">
        <f t="shared" si="15"/>
        <v>0.25839133492276944</v>
      </c>
      <c r="G64" s="9">
        <f t="shared" si="16"/>
        <v>1.0513182485415355</v>
      </c>
      <c r="H64" s="9">
        <f t="shared" si="17"/>
        <v>2.2405555332790121</v>
      </c>
      <c r="I64" s="9">
        <f t="shared" si="18"/>
        <v>3.3864924241892864</v>
      </c>
      <c r="J64" s="9">
        <f t="shared" si="19"/>
        <v>3.8700988185183913</v>
      </c>
      <c r="K64" s="11">
        <f t="shared" si="20"/>
        <v>0.4587155963302752</v>
      </c>
      <c r="L64" s="11">
        <f t="shared" si="21"/>
        <v>0.3058103975535168</v>
      </c>
      <c r="M64" s="11">
        <f t="shared" si="22"/>
        <v>0.26809651474530832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-0.27501566585349391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0.2324210169073879</v>
      </c>
      <c r="Q64" s="11">
        <f>2*'OddsRatio_working_3-way'!K64*'OddsRatio_working_3-way'!L64*'OddsRatio_working_3-way'!M64</f>
        <v>7.5217157575206431E-2</v>
      </c>
      <c r="R64" s="11">
        <f t="shared" si="23"/>
        <v>0</v>
      </c>
      <c r="S64" s="11">
        <f t="shared" si="24"/>
        <v>-0.84511919052350637</v>
      </c>
      <c r="T64" s="11">
        <f t="shared" si="25"/>
        <v>-0.27350135615647453</v>
      </c>
      <c r="U64" s="11">
        <f>'OddsRatio_working_3-way'!S64-'OddsRatio_working_3-way'!R64^2/3</f>
        <v>-0.84511919052350637</v>
      </c>
      <c r="V64" s="11">
        <f>'OddsRatio_working_3-way'!S64*'OddsRatio_working_3-way'!R64/3-2*'OddsRatio_working_3-way'!R64^3/27-'OddsRatio_working_3-way'!T64</f>
        <v>0.27350135615647453</v>
      </c>
      <c r="W64" s="11">
        <f>'OddsRatio_working_3-way'!V64^2+4*'OddsRatio_working_3-way'!U64^3/27</f>
        <v>-1.4620189818422419E-2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0.14951854536967407</v>
      </c>
      <c r="Y64" s="11">
        <f>IF('OddsRatio_working_3-way'!W64&gt;=0,IF('OddsRatio_working_3-way'!V64+SQRT('OddsRatio_working_3-way'!W64)&gt;0,0,PI()),ACOS('OddsRatio_working_3-way'!V64/(2*'OddsRatio_working_3-way'!X64)))</f>
        <v>0.41626192045256571</v>
      </c>
      <c r="Z64" s="11">
        <f>'OddsRatio_working_3-way'!X64^(1/3)*COS('OddsRatio_working_3-way'!Y64/3)</f>
        <v>0.52565912427076777</v>
      </c>
      <c r="AA64" s="11">
        <f>'OddsRatio_working_3-way'!X64^(1/3)*COS(('OddsRatio_working_3-way'!Y64+2*PI())/3)</f>
        <v>-0.32640362472417728</v>
      </c>
      <c r="AB64" s="11">
        <f>'OddsRatio_working_3-way'!X64^(1/3)*COS(('OddsRatio_working_3-way'!Y64+4*PI())/3)</f>
        <v>-0.19925549954659058</v>
      </c>
      <c r="AC64" s="11">
        <f>'OddsRatio_working_3-way'!X64^(1/3)*SIN('OddsRatio_working_3-way'!Y64/3)</f>
        <v>7.3409004298235991E-2</v>
      </c>
      <c r="AD64" s="11">
        <f>'OddsRatio_working_3-way'!X64^(1/3)*SIN(('OddsRatio_working_3-way'!Y64+2*PI())/3)</f>
        <v>0.41852965320044805</v>
      </c>
      <c r="AE64" s="11">
        <f>'OddsRatio_working_3-way'!X64^(1/3)*SIN(('OddsRatio_working_3-way'!Y64+4*PI())/3)</f>
        <v>-0.49193865749868398</v>
      </c>
      <c r="AF64" s="11">
        <f>-'OddsRatio_working_3-way'!U64/(3*'OddsRatio_working_3-way'!X64^(1/3))*COS(('OddsRatio_working_3-way'!Y64)/3)</f>
        <v>0.52565912427076766</v>
      </c>
      <c r="AG64" s="11">
        <f>-'OddsRatio_working_3-way'!U64/(3*'OddsRatio_working_3-way'!X64^(1/3))*COS(('OddsRatio_working_3-way'!Y64+2*PI())/3)</f>
        <v>-0.32640362472417717</v>
      </c>
      <c r="AH64" s="11">
        <f>-'OddsRatio_working_3-way'!U64/(3*'OddsRatio_working_3-way'!X64^(1/3))*COS(('OddsRatio_working_3-way'!Y64+4*PI())/3)</f>
        <v>-0.19925549954659055</v>
      </c>
      <c r="AI64" s="11">
        <f>'OddsRatio_working_3-way'!U64/(3*'OddsRatio_working_3-way'!X64^(1/3))*SIN(('OddsRatio_working_3-way'!Y64)/3)</f>
        <v>-7.3409004298235978E-2</v>
      </c>
      <c r="AJ64" s="11">
        <f>'OddsRatio_working_3-way'!U64/(3*'OddsRatio_working_3-way'!X64^(1/3))*SIN(('OddsRatio_working_3-way'!Y64+2*PI())/3)</f>
        <v>-0.41852965320044794</v>
      </c>
      <c r="AK64" s="11">
        <f>'OddsRatio_working_3-way'!U64/(3*'OddsRatio_working_3-way'!X64^(1/3))*SIN(('OddsRatio_working_3-way'!Y64+4*PI())/3)</f>
        <v>0.49193865749868387</v>
      </c>
      <c r="AL64" s="11">
        <f>'OddsRatio_working_3-way'!Z64+'OddsRatio_working_3-way'!AF64</f>
        <v>1.0513182485415355</v>
      </c>
      <c r="AM64" s="11">
        <f>'OddsRatio_working_3-way'!AA64+'OddsRatio_working_3-way'!AG64</f>
        <v>-0.65280724944835444</v>
      </c>
      <c r="AN64" s="11">
        <f>'OddsRatio_working_3-way'!AB64+'OddsRatio_working_3-way'!AH64</f>
        <v>-0.39851099909318111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1.0513182485415355</v>
      </c>
      <c r="AS64" s="11">
        <f>IF(('OddsRatio_working_3-way'!X64=0),IF(Q64&gt;0,-Q64^(1/3),(-Q64)^(1/3)),'OddsRatio_working_3-way'!AM64-'OddsRatio_working_3-way'!R64/3)</f>
        <v>-0.65280724944835444</v>
      </c>
      <c r="AT64" s="11">
        <f>IF(('OddsRatio_working_3-way'!X64=0),IF(Q64&gt;0,-Q64^(1/3),(-Q64)^(1/3)),'OddsRatio_working_3-way'!AN64-'OddsRatio_working_3-way'!R64/3)</f>
        <v>-0.39851099909318111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3.24</v>
      </c>
      <c r="C65" s="4">
        <f>IF('True_Odds_Calculator_3-way'!C66="","",'True_Odds_Calculator_3-way'!C66)</f>
        <v>3.83</v>
      </c>
      <c r="D65" s="9">
        <f t="shared" si="13"/>
        <v>0.45857522239398685</v>
      </c>
      <c r="E65" s="9">
        <f t="shared" si="14"/>
        <v>0.29374890651006585</v>
      </c>
      <c r="F65" s="9">
        <f t="shared" si="15"/>
        <v>0.24767587109594749</v>
      </c>
      <c r="G65" s="9">
        <f t="shared" si="16"/>
        <v>1.073333924821857</v>
      </c>
      <c r="H65" s="9">
        <f t="shared" si="17"/>
        <v>2.1806673173040427</v>
      </c>
      <c r="I65" s="9">
        <f t="shared" si="18"/>
        <v>3.4042679916009599</v>
      </c>
      <c r="J65" s="9">
        <f t="shared" si="19"/>
        <v>4.0375350072458556</v>
      </c>
      <c r="K65" s="11">
        <f t="shared" si="20"/>
        <v>0.47619047619047616</v>
      </c>
      <c r="L65" s="11">
        <f t="shared" si="21"/>
        <v>0.30864197530864196</v>
      </c>
      <c r="M65" s="11">
        <f t="shared" si="22"/>
        <v>0.2610966057441253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-0.2675864143807285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0.23676749815421122</v>
      </c>
      <c r="Q65" s="11">
        <f>2*'OddsRatio_working_3-way'!K65*'OddsRatio_working_3-way'!L65*'OddsRatio_working_3-way'!M65</f>
        <v>7.6747973469760505E-2</v>
      </c>
      <c r="R65" s="11">
        <f t="shared" si="23"/>
        <v>0</v>
      </c>
      <c r="S65" s="11">
        <f t="shared" si="24"/>
        <v>-0.88482630443761101</v>
      </c>
      <c r="T65" s="11">
        <f t="shared" si="25"/>
        <v>-0.28681565784039248</v>
      </c>
      <c r="U65" s="11">
        <f>'OddsRatio_working_3-way'!S65-'OddsRatio_working_3-way'!R65^2/3</f>
        <v>-0.88482630443761101</v>
      </c>
      <c r="V65" s="11">
        <f>'OddsRatio_working_3-way'!S65*'OddsRatio_working_3-way'!R65/3-2*'OddsRatio_working_3-way'!R65^3/27-'OddsRatio_working_3-way'!T65</f>
        <v>0.28681565784039248</v>
      </c>
      <c r="W65" s="11">
        <f>'OddsRatio_working_3-way'!V65^2+4*'OddsRatio_working_3-way'!U65^3/27</f>
        <v>-2.0365826858463956E-2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0.1601788441406051</v>
      </c>
      <c r="Y65" s="11">
        <f>IF('OddsRatio_working_3-way'!W65&gt;=0,IF('OddsRatio_working_3-way'!V65+SQRT('OddsRatio_working_3-way'!W65)&gt;0,0,PI()),ACOS('OddsRatio_working_3-way'!V65/(2*'OddsRatio_working_3-way'!X65)))</f>
        <v>0.46169619115924077</v>
      </c>
      <c r="Z65" s="11">
        <f>'OddsRatio_working_3-way'!X65^(1/3)*COS('OddsRatio_working_3-way'!Y65/3)</f>
        <v>0.53666696241092837</v>
      </c>
      <c r="AA65" s="11">
        <f>'OddsRatio_working_3-way'!X65^(1/3)*COS(('OddsRatio_working_3-way'!Y65+2*PI())/3)</f>
        <v>-0.34043067048405601</v>
      </c>
      <c r="AB65" s="11">
        <f>'OddsRatio_working_3-way'!X65^(1/3)*COS(('OddsRatio_working_3-way'!Y65+4*PI())/3)</f>
        <v>-0.1962362919268722</v>
      </c>
      <c r="AC65" s="11">
        <f>'OddsRatio_working_3-way'!X65^(1/3)*SIN('OddsRatio_working_3-way'!Y65/3)</f>
        <v>8.3250663275620779E-2</v>
      </c>
      <c r="AD65" s="11">
        <f>'OddsRatio_working_3-way'!X65^(1/3)*SIN(('OddsRatio_working_3-way'!Y65+2*PI())/3)</f>
        <v>0.423141891181882</v>
      </c>
      <c r="AE65" s="11">
        <f>'OddsRatio_working_3-way'!X65^(1/3)*SIN(('OddsRatio_working_3-way'!Y65+4*PI())/3)</f>
        <v>-0.50639255445750286</v>
      </c>
      <c r="AF65" s="11">
        <f>-'OddsRatio_working_3-way'!U65/(3*'OddsRatio_working_3-way'!X65^(1/3))*COS(('OddsRatio_working_3-way'!Y65)/3)</f>
        <v>0.53666696241092859</v>
      </c>
      <c r="AG65" s="11">
        <f>-'OddsRatio_working_3-way'!U65/(3*'OddsRatio_working_3-way'!X65^(1/3))*COS(('OddsRatio_working_3-way'!Y65+2*PI())/3)</f>
        <v>-0.34043067048405617</v>
      </c>
      <c r="AH65" s="11">
        <f>-'OddsRatio_working_3-way'!U65/(3*'OddsRatio_working_3-way'!X65^(1/3))*COS(('OddsRatio_working_3-way'!Y65+4*PI())/3)</f>
        <v>-0.19623629192687228</v>
      </c>
      <c r="AI65" s="11">
        <f>'OddsRatio_working_3-way'!U65/(3*'OddsRatio_working_3-way'!X65^(1/3))*SIN(('OddsRatio_working_3-way'!Y65)/3)</f>
        <v>-8.3250663275620806E-2</v>
      </c>
      <c r="AJ65" s="11">
        <f>'OddsRatio_working_3-way'!U65/(3*'OddsRatio_working_3-way'!X65^(1/3))*SIN(('OddsRatio_working_3-way'!Y65+2*PI())/3)</f>
        <v>-0.42314189118188217</v>
      </c>
      <c r="AK65" s="11">
        <f>'OddsRatio_working_3-way'!U65/(3*'OddsRatio_working_3-way'!X65^(1/3))*SIN(('OddsRatio_working_3-way'!Y65+4*PI())/3)</f>
        <v>0.50639255445750297</v>
      </c>
      <c r="AL65" s="11">
        <f>'OddsRatio_working_3-way'!Z65+'OddsRatio_working_3-way'!AF65</f>
        <v>1.073333924821857</v>
      </c>
      <c r="AM65" s="11">
        <f>'OddsRatio_working_3-way'!AA65+'OddsRatio_working_3-way'!AG65</f>
        <v>-0.68086134096811213</v>
      </c>
      <c r="AN65" s="11">
        <f>'OddsRatio_working_3-way'!AB65+'OddsRatio_working_3-way'!AH65</f>
        <v>-0.39247258385374451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1.073333924821857</v>
      </c>
      <c r="AS65" s="11">
        <f>IF(('OddsRatio_working_3-way'!X65=0),IF(Q65&gt;0,-Q65^(1/3),(-Q65)^(1/3)),'OddsRatio_working_3-way'!AM65-'OddsRatio_working_3-way'!R65/3)</f>
        <v>-0.68086134096811213</v>
      </c>
      <c r="AT65" s="11">
        <f>IF(('OddsRatio_working_3-way'!X65=0),IF(Q65&gt;0,-Q65^(1/3),(-Q65)^(1/3)),'OddsRatio_working_3-way'!AN65-'OddsRatio_working_3-way'!R65/3)</f>
        <v>-0.39247258385374451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2.42</v>
      </c>
      <c r="B66" s="4">
        <f>IF('True_Odds_Calculator_3-way'!B67="","",'True_Odds_Calculator_3-way'!B67)</f>
        <v>3.06</v>
      </c>
      <c r="C66" s="4">
        <f>IF('True_Odds_Calculator_3-way'!C67="","",'True_Odds_Calculator_3-way'!C67)</f>
        <v>3.29</v>
      </c>
      <c r="D66" s="9">
        <f t="shared" si="13"/>
        <v>0.39734058806110911</v>
      </c>
      <c r="E66" s="9">
        <f t="shared" si="14"/>
        <v>0.31246774255096316</v>
      </c>
      <c r="F66" s="9">
        <f t="shared" si="15"/>
        <v>0.29019166938792779</v>
      </c>
      <c r="G66" s="9">
        <f t="shared" si="16"/>
        <v>1.0681215293097917</v>
      </c>
      <c r="H66" s="9">
        <f t="shared" si="17"/>
        <v>2.516732571619904</v>
      </c>
      <c r="I66" s="9">
        <f t="shared" si="18"/>
        <v>3.200330350378171</v>
      </c>
      <c r="J66" s="9">
        <f t="shared" si="19"/>
        <v>3.4459983021194227</v>
      </c>
      <c r="K66" s="11">
        <f t="shared" si="20"/>
        <v>0.41322314049586778</v>
      </c>
      <c r="L66" s="11">
        <f t="shared" si="21"/>
        <v>0.32679738562091504</v>
      </c>
      <c r="M66" s="11">
        <f t="shared" si="22"/>
        <v>0.303951367781155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-0.27495293293450074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0.2368334943144364</v>
      </c>
      <c r="Q66" s="11">
        <f>2*'OddsRatio_working_3-way'!K66*'OddsRatio_working_3-way'!L66*'OddsRatio_working_3-way'!M66</f>
        <v>8.2091332518002214E-2</v>
      </c>
      <c r="R66" s="11">
        <f t="shared" si="23"/>
        <v>0</v>
      </c>
      <c r="S66" s="11">
        <f t="shared" si="24"/>
        <v>-0.86136013093868269</v>
      </c>
      <c r="T66" s="11">
        <f t="shared" si="25"/>
        <v>-0.29856503672051393</v>
      </c>
      <c r="U66" s="11">
        <f>'OddsRatio_working_3-way'!S66-'OddsRatio_working_3-way'!R66^2/3</f>
        <v>-0.86136013093868269</v>
      </c>
      <c r="V66" s="11">
        <f>'OddsRatio_working_3-way'!S66*'OddsRatio_working_3-way'!R66/3-2*'OddsRatio_working_3-way'!R66^3/27-'OddsRatio_working_3-way'!T66</f>
        <v>0.29856503672051393</v>
      </c>
      <c r="W66" s="11">
        <f>'OddsRatio_working_3-way'!V66^2+4*'OddsRatio_working_3-way'!U66^3/27</f>
        <v>-5.5372349858339165E-3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0.15384920875467295</v>
      </c>
      <c r="Y66" s="11">
        <f>IF('OddsRatio_working_3-way'!W66&gt;=0,IF('OddsRatio_working_3-way'!V66+SQRT('OddsRatio_working_3-way'!W66)&gt;0,0,PI()),ACOS('OddsRatio_working_3-way'!V66/(2*'OddsRatio_working_3-way'!X66)))</f>
        <v>0.24425772229554332</v>
      </c>
      <c r="Z66" s="11">
        <f>'OddsRatio_working_3-way'!X66^(1/3)*COS('OddsRatio_working_3-way'!Y66/3)</f>
        <v>0.53406076465489594</v>
      </c>
      <c r="AA66" s="11">
        <f>'OddsRatio_working_3-way'!X66^(1/3)*COS(('OddsRatio_working_3-way'!Y66+2*PI())/3)</f>
        <v>-0.30477104311712694</v>
      </c>
      <c r="AB66" s="11">
        <f>'OddsRatio_working_3-way'!X66^(1/3)*COS(('OddsRatio_working_3-way'!Y66+4*PI())/3)</f>
        <v>-0.22928972153776905</v>
      </c>
      <c r="AC66" s="11">
        <f>'OddsRatio_working_3-way'!X66^(1/3)*SIN('OddsRatio_working_3-way'!Y66/3)</f>
        <v>4.3579161332630997E-2</v>
      </c>
      <c r="AD66" s="11">
        <f>'OddsRatio_working_3-way'!X66^(1/3)*SIN(('OddsRatio_working_3-way'!Y66+2*PI())/3)</f>
        <v>0.44072060868936674</v>
      </c>
      <c r="AE66" s="11">
        <f>'OddsRatio_working_3-way'!X66^(1/3)*SIN(('OddsRatio_working_3-way'!Y66+4*PI())/3)</f>
        <v>-0.48429977002199776</v>
      </c>
      <c r="AF66" s="11">
        <f>-'OddsRatio_working_3-way'!U66/(3*'OddsRatio_working_3-way'!X66^(1/3))*COS(('OddsRatio_working_3-way'!Y66)/3)</f>
        <v>0.53406076465489583</v>
      </c>
      <c r="AG66" s="11">
        <f>-'OddsRatio_working_3-way'!U66/(3*'OddsRatio_working_3-way'!X66^(1/3))*COS(('OddsRatio_working_3-way'!Y66+2*PI())/3)</f>
        <v>-0.30477104311712688</v>
      </c>
      <c r="AH66" s="11">
        <f>-'OddsRatio_working_3-way'!U66/(3*'OddsRatio_working_3-way'!X66^(1/3))*COS(('OddsRatio_working_3-way'!Y66+4*PI())/3)</f>
        <v>-0.229289721537769</v>
      </c>
      <c r="AI66" s="11">
        <f>'OddsRatio_working_3-way'!U66/(3*'OddsRatio_working_3-way'!X66^(1/3))*SIN(('OddsRatio_working_3-way'!Y66)/3)</f>
        <v>-4.357916133263099E-2</v>
      </c>
      <c r="AJ66" s="11">
        <f>'OddsRatio_working_3-way'!U66/(3*'OddsRatio_working_3-way'!X66^(1/3))*SIN(('OddsRatio_working_3-way'!Y66+2*PI())/3)</f>
        <v>-0.44072060868936669</v>
      </c>
      <c r="AK66" s="11">
        <f>'OddsRatio_working_3-way'!U66/(3*'OddsRatio_working_3-way'!X66^(1/3))*SIN(('OddsRatio_working_3-way'!Y66+4*PI())/3)</f>
        <v>0.48429977002199764</v>
      </c>
      <c r="AL66" s="11">
        <f>'OddsRatio_working_3-way'!Z66+'OddsRatio_working_3-way'!AF66</f>
        <v>1.0681215293097917</v>
      </c>
      <c r="AM66" s="11">
        <f>'OddsRatio_working_3-way'!AA66+'OddsRatio_working_3-way'!AG66</f>
        <v>-0.60954208623425377</v>
      </c>
      <c r="AN66" s="11">
        <f>'OddsRatio_working_3-way'!AB66+'OddsRatio_working_3-way'!AH66</f>
        <v>-0.45857944307553805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1.0681215293097917</v>
      </c>
      <c r="AS66" s="11">
        <f>IF(('OddsRatio_working_3-way'!X66=0),IF(Q66&gt;0,-Q66^(1/3),(-Q66)^(1/3)),'OddsRatio_working_3-way'!AM66-'OddsRatio_working_3-way'!R66/3)</f>
        <v>-0.60954208623425377</v>
      </c>
      <c r="AT66" s="11">
        <f>IF(('OddsRatio_working_3-way'!X66=0),IF(Q66&gt;0,-Q66^(1/3),(-Q66)^(1/3)),'OddsRatio_working_3-way'!AN66-'OddsRatio_working_3-way'!R66/3)</f>
        <v>-0.45857944307553805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2.4300000000000002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3.1</v>
      </c>
      <c r="D67" s="9">
        <f t="shared" si="13"/>
        <v>0.39576872257036494</v>
      </c>
      <c r="E67" s="9">
        <f t="shared" si="14"/>
        <v>0.29578431250637871</v>
      </c>
      <c r="F67" s="9">
        <f t="shared" si="15"/>
        <v>0.30844696492325657</v>
      </c>
      <c r="G67" s="9">
        <f t="shared" si="16"/>
        <v>1.0676421120437936</v>
      </c>
      <c r="H67" s="9">
        <f t="shared" si="17"/>
        <v>2.5267282202226249</v>
      </c>
      <c r="I67" s="9">
        <f t="shared" si="18"/>
        <v>3.3808419098576588</v>
      </c>
      <c r="J67" s="9">
        <f t="shared" si="19"/>
        <v>3.2420484352919665</v>
      </c>
      <c r="K67" s="11">
        <f t="shared" si="20"/>
        <v>0.41152263374485593</v>
      </c>
      <c r="L67" s="11">
        <f t="shared" si="21"/>
        <v>0.30959752321981426</v>
      </c>
      <c r="M67" s="11">
        <f t="shared" si="22"/>
        <v>0.32258064516129031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-0.27522615661368621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0.23672928896138723</v>
      </c>
      <c r="Q67" s="11">
        <f>2*'OddsRatio_working_3-way'!K67*'OddsRatio_working_3-way'!L67*'OddsRatio_working_3-way'!M67</f>
        <v>8.2197669778259444E-2</v>
      </c>
      <c r="R67" s="11">
        <f t="shared" si="23"/>
        <v>0</v>
      </c>
      <c r="S67" s="11">
        <f t="shared" si="24"/>
        <v>-0.86012642066453704</v>
      </c>
      <c r="T67" s="11">
        <f t="shared" si="25"/>
        <v>-0.29865500717518645</v>
      </c>
      <c r="U67" s="11">
        <f>'OddsRatio_working_3-way'!S67-'OddsRatio_working_3-way'!R67^2/3</f>
        <v>-0.86012642066453704</v>
      </c>
      <c r="V67" s="11">
        <f>'OddsRatio_working_3-way'!S67*'OddsRatio_working_3-way'!R67/3-2*'OddsRatio_working_3-way'!R67^3/27-'OddsRatio_working_3-way'!T67</f>
        <v>0.29865500717518645</v>
      </c>
      <c r="W67" s="11">
        <f>'OddsRatio_working_3-way'!V67^2+4*'OddsRatio_working_3-way'!U67^3/27</f>
        <v>-5.0772671938606045E-3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0.15351879404870211</v>
      </c>
      <c r="Y67" s="11">
        <f>IF('OddsRatio_working_3-way'!W67&gt;=0,IF('OddsRatio_working_3-way'!V67+SQRT('OddsRatio_working_3-way'!W67)&gt;0,0,PI()),ACOS('OddsRatio_working_3-way'!V67/(2*'OddsRatio_working_3-way'!X67)))</f>
        <v>0.23420769445410694</v>
      </c>
      <c r="Z67" s="11">
        <f>'OddsRatio_working_3-way'!X67^(1/3)*COS('OddsRatio_working_3-way'!Y67/3)</f>
        <v>0.53382105602189689</v>
      </c>
      <c r="AA67" s="11">
        <f>'OddsRatio_working_3-way'!X67^(1/3)*COS(('OddsRatio_working_3-way'!Y67+2*PI())/3)</f>
        <v>-0.3030756393322816</v>
      </c>
      <c r="AB67" s="11">
        <f>'OddsRatio_working_3-way'!X67^(1/3)*COS(('OddsRatio_working_3-way'!Y67+4*PI())/3)</f>
        <v>-0.23074541668961543</v>
      </c>
      <c r="AC67" s="11">
        <f>'OddsRatio_working_3-way'!X67^(1/3)*SIN('OddsRatio_working_3-way'!Y67/3)</f>
        <v>4.1759873513288873E-2</v>
      </c>
      <c r="AD67" s="11">
        <f>'OddsRatio_working_3-way'!X67^(1/3)*SIN(('OddsRatio_working_3-way'!Y67+2*PI())/3)</f>
        <v>0.44142265883335424</v>
      </c>
      <c r="AE67" s="11">
        <f>'OddsRatio_working_3-way'!X67^(1/3)*SIN(('OddsRatio_working_3-way'!Y67+4*PI())/3)</f>
        <v>-0.48318253234664316</v>
      </c>
      <c r="AF67" s="11">
        <f>-'OddsRatio_working_3-way'!U67/(3*'OddsRatio_working_3-way'!X67^(1/3))*COS(('OddsRatio_working_3-way'!Y67)/3)</f>
        <v>0.53382105602189678</v>
      </c>
      <c r="AG67" s="11">
        <f>-'OddsRatio_working_3-way'!U67/(3*'OddsRatio_working_3-way'!X67^(1/3))*COS(('OddsRatio_working_3-way'!Y67+2*PI())/3)</f>
        <v>-0.30307563933228154</v>
      </c>
      <c r="AH67" s="11">
        <f>-'OddsRatio_working_3-way'!U67/(3*'OddsRatio_working_3-way'!X67^(1/3))*COS(('OddsRatio_working_3-way'!Y67+4*PI())/3)</f>
        <v>-0.23074541668961537</v>
      </c>
      <c r="AI67" s="11">
        <f>'OddsRatio_working_3-way'!U67/(3*'OddsRatio_working_3-way'!X67^(1/3))*SIN(('OddsRatio_working_3-way'!Y67)/3)</f>
        <v>-4.1759873513288866E-2</v>
      </c>
      <c r="AJ67" s="11">
        <f>'OddsRatio_working_3-way'!U67/(3*'OddsRatio_working_3-way'!X67^(1/3))*SIN(('OddsRatio_working_3-way'!Y67+2*PI())/3)</f>
        <v>-0.44142265883335413</v>
      </c>
      <c r="AK67" s="11">
        <f>'OddsRatio_working_3-way'!U67/(3*'OddsRatio_working_3-way'!X67^(1/3))*SIN(('OddsRatio_working_3-way'!Y67+4*PI())/3)</f>
        <v>0.48318253234664305</v>
      </c>
      <c r="AL67" s="11">
        <f>'OddsRatio_working_3-way'!Z67+'OddsRatio_working_3-way'!AF67</f>
        <v>1.0676421120437936</v>
      </c>
      <c r="AM67" s="11">
        <f>'OddsRatio_working_3-way'!AA67+'OddsRatio_working_3-way'!AG67</f>
        <v>-0.60615127866456309</v>
      </c>
      <c r="AN67" s="11">
        <f>'OddsRatio_working_3-way'!AB67+'OddsRatio_working_3-way'!AH67</f>
        <v>-0.4614908333792308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1.0676421120437936</v>
      </c>
      <c r="AS67" s="11">
        <f>IF(('OddsRatio_working_3-way'!X67=0),IF(Q67&gt;0,-Q67^(1/3),(-Q67)^(1/3)),'OddsRatio_working_3-way'!AM67-'OddsRatio_working_3-way'!R67/3)</f>
        <v>-0.60615127866456309</v>
      </c>
      <c r="AT67" s="11">
        <f>IF(('OddsRatio_working_3-way'!X67=0),IF(Q67&gt;0,-Q67^(1/3),(-Q67)^(1/3)),'OddsRatio_working_3-way'!AN67-'OddsRatio_working_3-way'!R67/3)</f>
        <v>-0.4614908333792308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3.34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2.25</v>
      </c>
      <c r="D68" s="9">
        <f t="shared" ref="D68:D131" si="26">(K68/(AR68+K68-(AR68*K68)))</f>
        <v>0.2855635187007533</v>
      </c>
      <c r="E68" s="9">
        <f t="shared" ref="E68:E131" si="27">(L68/(AR68+L68-(AR68*L68)))</f>
        <v>0.28643805629498226</v>
      </c>
      <c r="F68" s="9">
        <f t="shared" ref="F68:F131" si="28">(M68/(AR68+M68-(AR68*M68)))</f>
        <v>0.42799842500426444</v>
      </c>
      <c r="G68" s="9">
        <f t="shared" ref="G68:G131" si="29">AR68</f>
        <v>1.069165756841346</v>
      </c>
      <c r="H68" s="9">
        <f t="shared" ref="H68:H131" si="30">IF(A68="","",1/D68)</f>
        <v>3.5018478710087488</v>
      </c>
      <c r="I68" s="9">
        <f t="shared" ref="I68:I131" si="31">IF(B68="","",1/E68)</f>
        <v>3.4911562134403358</v>
      </c>
      <c r="J68" s="9">
        <f t="shared" ref="J68:J131" si="32">IF(C68="","",1/F68)</f>
        <v>2.3364571960516827</v>
      </c>
      <c r="K68" s="11">
        <f t="shared" ref="K68:K131" si="33">1/A68</f>
        <v>0.29940119760479045</v>
      </c>
      <c r="L68" s="11">
        <f t="shared" ref="L68:L131" si="34">1/B68</f>
        <v>0.3003003003003003</v>
      </c>
      <c r="M68" s="11">
        <f t="shared" ref="M68:M131" si="35">1/C68</f>
        <v>0.44444444444444442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-0.272338206469943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0.23656390921859985</v>
      </c>
      <c r="Q68" s="11">
        <f>2*'OddsRatio_working_3-way'!K68*'OddsRatio_working_3-way'!L68*'OddsRatio_working_3-way'!M68</f>
        <v>7.9920239600878323E-2</v>
      </c>
      <c r="R68" s="11">
        <f t="shared" ref="R68:R131" si="36">O68/N68</f>
        <v>0</v>
      </c>
      <c r="S68" s="11">
        <f t="shared" ref="S68:S131" si="37">P68/N68</f>
        <v>-0.868640181944903</v>
      </c>
      <c r="T68" s="11">
        <f t="shared" ref="T68:T131" si="38">Q68/N68</f>
        <v>-0.29345952092733207</v>
      </c>
      <c r="U68" s="11">
        <f>'OddsRatio_working_3-way'!S68-'OddsRatio_working_3-way'!R68^2/3</f>
        <v>-0.868640181944903</v>
      </c>
      <c r="V68" s="11">
        <f>'OddsRatio_working_3-way'!S68*'OddsRatio_working_3-way'!R68/3-2*'OddsRatio_working_3-way'!R68^3/27-'OddsRatio_working_3-way'!T68</f>
        <v>0.29345952092733207</v>
      </c>
      <c r="W68" s="11">
        <f>'OddsRatio_working_3-way'!V68^2+4*'OddsRatio_working_3-way'!U68^3/27</f>
        <v>-1.0980781398177458E-2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0.15580378029839062</v>
      </c>
      <c r="Y68" s="11">
        <f>IF('OddsRatio_working_3-way'!W68&gt;=0,IF('OddsRatio_working_3-way'!V68+SQRT('OddsRatio_working_3-way'!W68)&gt;0,0,PI()),ACOS('OddsRatio_working_3-way'!V68/(2*'OddsRatio_working_3-way'!X68)))</f>
        <v>0.34297030206774526</v>
      </c>
      <c r="Z68" s="11">
        <f>'OddsRatio_working_3-way'!X68^(1/3)*COS('OddsRatio_working_3-way'!Y68/3)</f>
        <v>0.53458287842067298</v>
      </c>
      <c r="AA68" s="11">
        <f>'OddsRatio_working_3-way'!X68^(1/3)*COS(('OddsRatio_working_3-way'!Y68+2*PI())/3)</f>
        <v>-0.32045068168826102</v>
      </c>
      <c r="AB68" s="11">
        <f>'OddsRatio_working_3-way'!X68^(1/3)*COS(('OddsRatio_working_3-way'!Y68+4*PI())/3)</f>
        <v>-0.21413219673241207</v>
      </c>
      <c r="AC68" s="11">
        <f>'OddsRatio_working_3-way'!X68^(1/3)*SIN('OddsRatio_working_3-way'!Y68/3)</f>
        <v>6.1383005909092576E-2</v>
      </c>
      <c r="AD68" s="11">
        <f>'OddsRatio_working_3-way'!X68^(1/3)*SIN(('OddsRatio_working_3-way'!Y68+2*PI())/3)</f>
        <v>0.43227085018596445</v>
      </c>
      <c r="AE68" s="11">
        <f>'OddsRatio_working_3-way'!X68^(1/3)*SIN(('OddsRatio_working_3-way'!Y68+4*PI())/3)</f>
        <v>-0.49365385609505708</v>
      </c>
      <c r="AF68" s="11">
        <f>-'OddsRatio_working_3-way'!U68/(3*'OddsRatio_working_3-way'!X68^(1/3))*COS(('OddsRatio_working_3-way'!Y68)/3)</f>
        <v>0.53458287842067287</v>
      </c>
      <c r="AG68" s="11">
        <f>-'OddsRatio_working_3-way'!U68/(3*'OddsRatio_working_3-way'!X68^(1/3))*COS(('OddsRatio_working_3-way'!Y68+2*PI())/3)</f>
        <v>-0.32045068168826096</v>
      </c>
      <c r="AH68" s="11">
        <f>-'OddsRatio_working_3-way'!U68/(3*'OddsRatio_working_3-way'!X68^(1/3))*COS(('OddsRatio_working_3-way'!Y68+4*PI())/3)</f>
        <v>-0.21413219673241204</v>
      </c>
      <c r="AI68" s="11">
        <f>'OddsRatio_working_3-way'!U68/(3*'OddsRatio_working_3-way'!X68^(1/3))*SIN(('OddsRatio_working_3-way'!Y68)/3)</f>
        <v>-6.1383005909092563E-2</v>
      </c>
      <c r="AJ68" s="11">
        <f>'OddsRatio_working_3-way'!U68/(3*'OddsRatio_working_3-way'!X68^(1/3))*SIN(('OddsRatio_working_3-way'!Y68+2*PI())/3)</f>
        <v>-0.43227085018596439</v>
      </c>
      <c r="AK68" s="11">
        <f>'OddsRatio_working_3-way'!U68/(3*'OddsRatio_working_3-way'!X68^(1/3))*SIN(('OddsRatio_working_3-way'!Y68+4*PI())/3)</f>
        <v>0.49365385609505696</v>
      </c>
      <c r="AL68" s="11">
        <f>'OddsRatio_working_3-way'!Z68+'OddsRatio_working_3-way'!AF68</f>
        <v>1.069165756841346</v>
      </c>
      <c r="AM68" s="11">
        <f>'OddsRatio_working_3-way'!AA68+'OddsRatio_working_3-way'!AG68</f>
        <v>-0.64090136337652193</v>
      </c>
      <c r="AN68" s="11">
        <f>'OddsRatio_working_3-way'!AB68+'OddsRatio_working_3-way'!AH68</f>
        <v>-0.42826439346482414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1.069165756841346</v>
      </c>
      <c r="AS68" s="11">
        <f>IF(('OddsRatio_working_3-way'!X68=0),IF(Q68&gt;0,-Q68^(1/3),(-Q68)^(1/3)),'OddsRatio_working_3-way'!AM68-'OddsRatio_working_3-way'!R68/3)</f>
        <v>-0.64090136337652193</v>
      </c>
      <c r="AT68" s="11">
        <f>IF(('OddsRatio_working_3-way'!X68=0),IF(Q68&gt;0,-Q68^(1/3),(-Q68)^(1/3)),'OddsRatio_working_3-way'!AN68-'OddsRatio_working_3-way'!R68/3)</f>
        <v>-0.42826439346482414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2.2999999999999998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3.22</v>
      </c>
      <c r="D69" s="9">
        <f t="shared" si="26"/>
        <v>0.41859448338061145</v>
      </c>
      <c r="E69" s="9">
        <f t="shared" si="27"/>
        <v>0.28483628557095925</v>
      </c>
      <c r="F69" s="9">
        <f t="shared" si="28"/>
        <v>0.29656923104842942</v>
      </c>
      <c r="G69" s="9">
        <f t="shared" si="29"/>
        <v>1.068420704382508</v>
      </c>
      <c r="H69" s="9">
        <f t="shared" si="30"/>
        <v>2.3889469156972609</v>
      </c>
      <c r="I69" s="9">
        <f t="shared" si="31"/>
        <v>3.5107886552988949</v>
      </c>
      <c r="J69" s="9">
        <f t="shared" si="32"/>
        <v>3.3718939637291676</v>
      </c>
      <c r="K69" s="11">
        <f t="shared" si="33"/>
        <v>0.43478260869565222</v>
      </c>
      <c r="L69" s="11">
        <f t="shared" si="34"/>
        <v>0.29850746268656714</v>
      </c>
      <c r="M69" s="11">
        <f t="shared" si="35"/>
        <v>0.3105590062111801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-0.27336044594741671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0.23659719227250192</v>
      </c>
      <c r="Q69" s="11">
        <f>2*'OddsRatio_working_3-way'!K69*'OddsRatio_working_3-way'!L69*'OddsRatio_working_3-way'!M69</f>
        <v>8.0612331268314102E-2</v>
      </c>
      <c r="R69" s="11">
        <f t="shared" si="36"/>
        <v>0</v>
      </c>
      <c r="S69" s="11">
        <f t="shared" si="37"/>
        <v>-0.86551363147107785</v>
      </c>
      <c r="T69" s="11">
        <f t="shared" si="38"/>
        <v>-0.29489391191518832</v>
      </c>
      <c r="U69" s="11">
        <f>'OddsRatio_working_3-way'!S69-'OddsRatio_working_3-way'!R69^2/3</f>
        <v>-0.86551363147107785</v>
      </c>
      <c r="V69" s="11">
        <f>'OddsRatio_working_3-way'!S69*'OddsRatio_working_3-way'!R69/3-2*'OddsRatio_working_3-way'!R69^3/27-'OddsRatio_working_3-way'!T69</f>
        <v>0.29489391191518832</v>
      </c>
      <c r="W69" s="11">
        <f>'OddsRatio_working_3-way'!V69^2+4*'OddsRatio_working_3-way'!U69^3/27</f>
        <v>-9.0921355988696079E-3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0.15496334637867792</v>
      </c>
      <c r="Y69" s="11">
        <f>IF('OddsRatio_working_3-way'!W69&gt;=0,IF('OddsRatio_working_3-way'!V69+SQRT('OddsRatio_working_3-way'!W69)&gt;0,0,PI()),ACOS('OddsRatio_working_3-way'!V69/(2*'OddsRatio_working_3-way'!X69)))</f>
        <v>0.31273495191151146</v>
      </c>
      <c r="Z69" s="11">
        <f>'OddsRatio_working_3-way'!X69^(1/3)*COS('OddsRatio_working_3-way'!Y69/3)</f>
        <v>0.53421035219125401</v>
      </c>
      <c r="AA69" s="11">
        <f>'OddsRatio_working_3-way'!X69^(1/3)*COS(('OddsRatio_working_3-way'!Y69+2*PI())/3)</f>
        <v>-0.31550850838320466</v>
      </c>
      <c r="AB69" s="11">
        <f>'OddsRatio_working_3-way'!X69^(1/3)*COS(('OddsRatio_working_3-way'!Y69+4*PI())/3)</f>
        <v>-0.21870184380804908</v>
      </c>
      <c r="AC69" s="11">
        <f>'OddsRatio_working_3-way'!X69^(1/3)*SIN('OddsRatio_working_3-way'!Y69/3)</f>
        <v>5.5891353851815852E-2</v>
      </c>
      <c r="AD69" s="11">
        <f>'OddsRatio_working_3-way'!X69^(1/3)*SIN(('OddsRatio_working_3-way'!Y69+2*PI())/3)</f>
        <v>0.43469405903635011</v>
      </c>
      <c r="AE69" s="11">
        <f>'OddsRatio_working_3-way'!X69^(1/3)*SIN(('OddsRatio_working_3-way'!Y69+4*PI())/3)</f>
        <v>-0.49058541288816593</v>
      </c>
      <c r="AF69" s="11">
        <f>-'OddsRatio_working_3-way'!U69/(3*'OddsRatio_working_3-way'!X69^(1/3))*COS(('OddsRatio_working_3-way'!Y69)/3)</f>
        <v>0.53421035219125412</v>
      </c>
      <c r="AG69" s="11">
        <f>-'OddsRatio_working_3-way'!U69/(3*'OddsRatio_working_3-way'!X69^(1/3))*COS(('OddsRatio_working_3-way'!Y69+2*PI())/3)</f>
        <v>-0.31550850838320471</v>
      </c>
      <c r="AH69" s="11">
        <f>-'OddsRatio_working_3-way'!U69/(3*'OddsRatio_working_3-way'!X69^(1/3))*COS(('OddsRatio_working_3-way'!Y69+4*PI())/3)</f>
        <v>-0.21870184380804911</v>
      </c>
      <c r="AI69" s="11">
        <f>'OddsRatio_working_3-way'!U69/(3*'OddsRatio_working_3-way'!X69^(1/3))*SIN(('OddsRatio_working_3-way'!Y69)/3)</f>
        <v>-5.5891353851815866E-2</v>
      </c>
      <c r="AJ69" s="11">
        <f>'OddsRatio_working_3-way'!U69/(3*'OddsRatio_working_3-way'!X69^(1/3))*SIN(('OddsRatio_working_3-way'!Y69+2*PI())/3)</f>
        <v>-0.43469405903635022</v>
      </c>
      <c r="AK69" s="11">
        <f>'OddsRatio_working_3-way'!U69/(3*'OddsRatio_working_3-way'!X69^(1/3))*SIN(('OddsRatio_working_3-way'!Y69+4*PI())/3)</f>
        <v>0.49058541288816604</v>
      </c>
      <c r="AL69" s="11">
        <f>'OddsRatio_working_3-way'!Z69+'OddsRatio_working_3-way'!AF69</f>
        <v>1.068420704382508</v>
      </c>
      <c r="AM69" s="11">
        <f>'OddsRatio_working_3-way'!AA69+'OddsRatio_working_3-way'!AG69</f>
        <v>-0.63101701676640931</v>
      </c>
      <c r="AN69" s="11">
        <f>'OddsRatio_working_3-way'!AB69+'OddsRatio_working_3-way'!AH69</f>
        <v>-0.43740368761609816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1.068420704382508</v>
      </c>
      <c r="AS69" s="11">
        <f>IF(('OddsRatio_working_3-way'!X69=0),IF(Q69&gt;0,-Q69^(1/3),(-Q69)^(1/3)),'OddsRatio_working_3-way'!AM69-'OddsRatio_working_3-way'!R69/3)</f>
        <v>-0.63101701676640931</v>
      </c>
      <c r="AT69" s="11">
        <f>IF(('OddsRatio_working_3-way'!X69=0),IF(Q69&gt;0,-Q69^(1/3),(-Q69)^(1/3)),'OddsRatio_working_3-way'!AN69-'OddsRatio_working_3-way'!R69/3)</f>
        <v>-0.43740368761609816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1.65</v>
      </c>
      <c r="B70" s="4">
        <f>IF('True_Odds_Calculator_3-way'!B71="","",'True_Odds_Calculator_3-way'!B71)</f>
        <v>4.25</v>
      </c>
      <c r="C70" s="4">
        <f>IF('True_Odds_Calculator_3-way'!C71="","",'True_Odds_Calculator_3-way'!C71)</f>
        <v>4.5999999999999996</v>
      </c>
      <c r="D70" s="9">
        <f t="shared" si="26"/>
        <v>0.58170057553380439</v>
      </c>
      <c r="E70" s="9">
        <f t="shared" si="27"/>
        <v>0.21760477199214934</v>
      </c>
      <c r="F70" s="9">
        <f t="shared" si="28"/>
        <v>0.20069465247404608</v>
      </c>
      <c r="G70" s="9">
        <f t="shared" si="29"/>
        <v>1.1063038325366781</v>
      </c>
      <c r="H70" s="9">
        <f t="shared" si="30"/>
        <v>1.719097491148841</v>
      </c>
      <c r="I70" s="9">
        <f t="shared" si="31"/>
        <v>4.5954874557442045</v>
      </c>
      <c r="J70" s="9">
        <f t="shared" si="32"/>
        <v>4.9826937971320406</v>
      </c>
      <c r="K70" s="11">
        <f t="shared" si="33"/>
        <v>0.60606060606060608</v>
      </c>
      <c r="L70" s="11">
        <f t="shared" si="34"/>
        <v>0.23529411764705882</v>
      </c>
      <c r="M70" s="11">
        <f t="shared" si="35"/>
        <v>0.21739130434782611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-0.23575912578470115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0.23250406882120436</v>
      </c>
      <c r="Q70" s="11">
        <f>2*'OddsRatio_working_3-way'!K70*'OddsRatio_working_3-way'!L70*'OddsRatio_working_3-way'!M70</f>
        <v>6.2001085018987843E-2</v>
      </c>
      <c r="R70" s="11">
        <f t="shared" si="36"/>
        <v>0</v>
      </c>
      <c r="S70" s="11">
        <f t="shared" si="37"/>
        <v>-0.98619329388560184</v>
      </c>
      <c r="T70" s="11">
        <f t="shared" si="38"/>
        <v>-0.26298487836949391</v>
      </c>
      <c r="U70" s="11">
        <f>'OddsRatio_working_3-way'!S70-'OddsRatio_working_3-way'!R70^2/3</f>
        <v>-0.98619329388560184</v>
      </c>
      <c r="V70" s="11">
        <f>'OddsRatio_working_3-way'!S70*'OddsRatio_working_3-way'!R70/3-2*'OddsRatio_working_3-way'!R70^3/27-'OddsRatio_working_3-way'!T70</f>
        <v>0.26298487836949391</v>
      </c>
      <c r="W70" s="11">
        <f>'OddsRatio_working_3-way'!V70^2+4*'OddsRatio_working_3-way'!U70^3/27</f>
        <v>-7.2935120438285331E-2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0.18847822598996869</v>
      </c>
      <c r="Y70" s="11">
        <f>IF('OddsRatio_working_3-way'!W70&gt;=0,IF('OddsRatio_working_3-way'!V70+SQRT('OddsRatio_working_3-way'!W70)&gt;0,0,PI()),ACOS('OddsRatio_working_3-way'!V70/(2*'OddsRatio_working_3-way'!X70)))</f>
        <v>0.79867972525300357</v>
      </c>
      <c r="Z70" s="11">
        <f>'OddsRatio_working_3-way'!X70^(1/3)*COS('OddsRatio_working_3-way'!Y70/3)</f>
        <v>0.55315191626833904</v>
      </c>
      <c r="AA70" s="11">
        <f>'OddsRatio_working_3-way'!X70^(1/3)*COS(('OddsRatio_working_3-way'!Y70+2*PI())/3)</f>
        <v>-0.40721110508130148</v>
      </c>
      <c r="AB70" s="11">
        <f>'OddsRatio_working_3-way'!X70^(1/3)*COS(('OddsRatio_working_3-way'!Y70+4*PI())/3)</f>
        <v>-0.14594081118703722</v>
      </c>
      <c r="AC70" s="11">
        <f>'OddsRatio_working_3-way'!X70^(1/3)*SIN('OddsRatio_working_3-way'!Y70/3)</f>
        <v>0.15084447451110608</v>
      </c>
      <c r="AD70" s="11">
        <f>'OddsRatio_working_3-way'!X70^(1/3)*SIN(('OddsRatio_working_3-way'!Y70+2*PI())/3)</f>
        <v>0.40362137438487139</v>
      </c>
      <c r="AE70" s="11">
        <f>'OddsRatio_working_3-way'!X70^(1/3)*SIN(('OddsRatio_working_3-way'!Y70+4*PI())/3)</f>
        <v>-0.55446584889597739</v>
      </c>
      <c r="AF70" s="11">
        <f>-'OddsRatio_working_3-way'!U70/(3*'OddsRatio_working_3-way'!X70^(1/3))*COS(('OddsRatio_working_3-way'!Y70)/3)</f>
        <v>0.55315191626833904</v>
      </c>
      <c r="AG70" s="11">
        <f>-'OddsRatio_working_3-way'!U70/(3*'OddsRatio_working_3-way'!X70^(1/3))*COS(('OddsRatio_working_3-way'!Y70+2*PI())/3)</f>
        <v>-0.40721110508130148</v>
      </c>
      <c r="AH70" s="11">
        <f>-'OddsRatio_working_3-way'!U70/(3*'OddsRatio_working_3-way'!X70^(1/3))*COS(('OddsRatio_working_3-way'!Y70+4*PI())/3)</f>
        <v>-0.14594081118703722</v>
      </c>
      <c r="AI70" s="11">
        <f>'OddsRatio_working_3-way'!U70/(3*'OddsRatio_working_3-way'!X70^(1/3))*SIN(('OddsRatio_working_3-way'!Y70)/3)</f>
        <v>-0.15084447451110608</v>
      </c>
      <c r="AJ70" s="11">
        <f>'OddsRatio_working_3-way'!U70/(3*'OddsRatio_working_3-way'!X70^(1/3))*SIN(('OddsRatio_working_3-way'!Y70+2*PI())/3)</f>
        <v>-0.40362137438487139</v>
      </c>
      <c r="AK70" s="11">
        <f>'OddsRatio_working_3-way'!U70/(3*'OddsRatio_working_3-way'!X70^(1/3))*SIN(('OddsRatio_working_3-way'!Y70+4*PI())/3)</f>
        <v>0.55446584889597739</v>
      </c>
      <c r="AL70" s="11">
        <f>'OddsRatio_working_3-way'!Z70+'OddsRatio_working_3-way'!AF70</f>
        <v>1.1063038325366781</v>
      </c>
      <c r="AM70" s="11">
        <f>'OddsRatio_working_3-way'!AA70+'OddsRatio_working_3-way'!AG70</f>
        <v>-0.81442221016260297</v>
      </c>
      <c r="AN70" s="11">
        <f>'OddsRatio_working_3-way'!AB70+'OddsRatio_working_3-way'!AH70</f>
        <v>-0.29188162237407445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1.1063038325366781</v>
      </c>
      <c r="AS70" s="11">
        <f>IF(('OddsRatio_working_3-way'!X70=0),IF(Q70&gt;0,-Q70^(1/3),(-Q70)^(1/3)),'OddsRatio_working_3-way'!AM70-'OddsRatio_working_3-way'!R70/3)</f>
        <v>-0.81442221016260297</v>
      </c>
      <c r="AT70" s="11">
        <f>IF(('OddsRatio_working_3-way'!X70=0),IF(Q70&gt;0,-Q70^(1/3),(-Q70)^(1/3)),'OddsRatio_working_3-way'!AN70-'OddsRatio_working_3-way'!R70/3)</f>
        <v>-0.29188162237407445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1.91</v>
      </c>
      <c r="B71" s="4">
        <f>IF('True_Odds_Calculator_3-way'!B72="","",'True_Odds_Calculator_3-way'!B72)</f>
        <v>3.49</v>
      </c>
      <c r="C71" s="4">
        <f>IF('True_Odds_Calculator_3-way'!C72="","",'True_Odds_Calculator_3-way'!C72)</f>
        <v>4.03</v>
      </c>
      <c r="D71" s="9">
        <f t="shared" si="26"/>
        <v>0.50055642253776844</v>
      </c>
      <c r="E71" s="9">
        <f t="shared" si="27"/>
        <v>0.26808354677571183</v>
      </c>
      <c r="F71" s="9">
        <f t="shared" si="28"/>
        <v>0.23136003068651997</v>
      </c>
      <c r="G71" s="9">
        <f t="shared" si="29"/>
        <v>1.0964580043340288</v>
      </c>
      <c r="H71" s="9">
        <f t="shared" si="30"/>
        <v>1.997776783943966</v>
      </c>
      <c r="I71" s="9">
        <f t="shared" si="31"/>
        <v>3.7301804307917314</v>
      </c>
      <c r="J71" s="9">
        <f t="shared" si="32"/>
        <v>4.322267753132107</v>
      </c>
      <c r="K71" s="11">
        <f t="shared" si="33"/>
        <v>0.52356020942408377</v>
      </c>
      <c r="L71" s="11">
        <f t="shared" si="34"/>
        <v>0.28653295128939826</v>
      </c>
      <c r="M71" s="11">
        <f t="shared" si="35"/>
        <v>0.24813895781637715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-0.25557568152595633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0.23935755093225297</v>
      </c>
      <c r="Q71" s="11">
        <f>2*'OddsRatio_working_3-way'!K71*'OddsRatio_working_3-way'!L71*'OddsRatio_working_3-way'!M71</f>
        <v>7.4450249123562351E-2</v>
      </c>
      <c r="R71" s="11">
        <f t="shared" si="36"/>
        <v>0</v>
      </c>
      <c r="S71" s="11">
        <f t="shared" si="37"/>
        <v>-0.93654274735033327</v>
      </c>
      <c r="T71" s="11">
        <f t="shared" si="38"/>
        <v>-0.29130412048221876</v>
      </c>
      <c r="U71" s="11">
        <f>'OddsRatio_working_3-way'!S71-'OddsRatio_working_3-way'!R71^2/3</f>
        <v>-0.93654274735033327</v>
      </c>
      <c r="V71" s="11">
        <f>'OddsRatio_working_3-way'!S71*'OddsRatio_working_3-way'!R71/3-2*'OddsRatio_working_3-way'!R71^3/27-'OddsRatio_working_3-way'!T71</f>
        <v>0.29130412048221876</v>
      </c>
      <c r="W71" s="11">
        <f>'OddsRatio_working_3-way'!V71^2+4*'OddsRatio_working_3-way'!U71^3/27</f>
        <v>-3.6838676749119698E-2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0.1744253188036636</v>
      </c>
      <c r="Y71" s="11">
        <f>IF('OddsRatio_working_3-way'!W71&gt;=0,IF('OddsRatio_working_3-way'!V71+SQRT('OddsRatio_working_3-way'!W71)&gt;0,0,PI()),ACOS('OddsRatio_working_3-way'!V71/(2*'OddsRatio_working_3-way'!X71)))</f>
        <v>0.58259144738196222</v>
      </c>
      <c r="Z71" s="11">
        <f>'OddsRatio_working_3-way'!X71^(1/3)*COS('OddsRatio_working_3-way'!Y71/3)</f>
        <v>0.54822900216701431</v>
      </c>
      <c r="AA71" s="11">
        <f>'OddsRatio_working_3-way'!X71^(1/3)*COS(('OddsRatio_working_3-way'!Y71+2*PI())/3)</f>
        <v>-0.36749226998383577</v>
      </c>
      <c r="AB71" s="11">
        <f>'OddsRatio_working_3-way'!X71^(1/3)*COS(('OddsRatio_working_3-way'!Y71+4*PI())/3)</f>
        <v>-0.18073673218317859</v>
      </c>
      <c r="AC71" s="11">
        <f>'OddsRatio_working_3-way'!X71^(1/3)*SIN('OddsRatio_working_3-way'!Y71/3)</f>
        <v>0.10782336002186277</v>
      </c>
      <c r="AD71" s="11">
        <f>'OddsRatio_working_3-way'!X71^(1/3)*SIN(('OddsRatio_working_3-way'!Y71+2*PI())/3)</f>
        <v>0.42086856295709701</v>
      </c>
      <c r="AE71" s="11">
        <f>'OddsRatio_working_3-way'!X71^(1/3)*SIN(('OddsRatio_working_3-way'!Y71+4*PI())/3)</f>
        <v>-0.52869192297895984</v>
      </c>
      <c r="AF71" s="11">
        <f>-'OddsRatio_working_3-way'!U71/(3*'OddsRatio_working_3-way'!X71^(1/3))*COS(('OddsRatio_working_3-way'!Y71)/3)</f>
        <v>0.54822900216701442</v>
      </c>
      <c r="AG71" s="11">
        <f>-'OddsRatio_working_3-way'!U71/(3*'OddsRatio_working_3-way'!X71^(1/3))*COS(('OddsRatio_working_3-way'!Y71+2*PI())/3)</f>
        <v>-0.36749226998383588</v>
      </c>
      <c r="AH71" s="11">
        <f>-'OddsRatio_working_3-way'!U71/(3*'OddsRatio_working_3-way'!X71^(1/3))*COS(('OddsRatio_working_3-way'!Y71+4*PI())/3)</f>
        <v>-0.18073673218317862</v>
      </c>
      <c r="AI71" s="11">
        <f>'OddsRatio_working_3-way'!U71/(3*'OddsRatio_working_3-way'!X71^(1/3))*SIN(('OddsRatio_working_3-way'!Y71)/3)</f>
        <v>-0.1078233600218628</v>
      </c>
      <c r="AJ71" s="11">
        <f>'OddsRatio_working_3-way'!U71/(3*'OddsRatio_working_3-way'!X71^(1/3))*SIN(('OddsRatio_working_3-way'!Y71+2*PI())/3)</f>
        <v>-0.42086856295709707</v>
      </c>
      <c r="AK71" s="11">
        <f>'OddsRatio_working_3-way'!U71/(3*'OddsRatio_working_3-way'!X71^(1/3))*SIN(('OddsRatio_working_3-way'!Y71+4*PI())/3)</f>
        <v>0.52869192297895995</v>
      </c>
      <c r="AL71" s="11">
        <f>'OddsRatio_working_3-way'!Z71+'OddsRatio_working_3-way'!AF71</f>
        <v>1.0964580043340288</v>
      </c>
      <c r="AM71" s="11">
        <f>'OddsRatio_working_3-way'!AA71+'OddsRatio_working_3-way'!AG71</f>
        <v>-0.73498453996767166</v>
      </c>
      <c r="AN71" s="11">
        <f>'OddsRatio_working_3-way'!AB71+'OddsRatio_working_3-way'!AH71</f>
        <v>-0.36147346436635719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1.0964580043340288</v>
      </c>
      <c r="AS71" s="11">
        <f>IF(('OddsRatio_working_3-way'!X71=0),IF(Q71&gt;0,-Q71^(1/3),(-Q71)^(1/3)),'OddsRatio_working_3-way'!AM71-'OddsRatio_working_3-way'!R71/3)</f>
        <v>-0.73498453996767166</v>
      </c>
      <c r="AT71" s="11">
        <f>IF(('OddsRatio_working_3-way'!X71=0),IF(Q71&gt;0,-Q71^(1/3),(-Q71)^(1/3)),'OddsRatio_working_3-way'!AN71-'OddsRatio_working_3-way'!R71/3)</f>
        <v>-0.36147346436635719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2.0499999999999998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3.96</v>
      </c>
      <c r="D72" s="9">
        <f t="shared" si="26"/>
        <v>0.46552817973485244</v>
      </c>
      <c r="E72" s="9">
        <f t="shared" si="27"/>
        <v>0.29843025695269026</v>
      </c>
      <c r="F72" s="9">
        <f t="shared" si="28"/>
        <v>0.23604156331245738</v>
      </c>
      <c r="G72" s="9">
        <f t="shared" si="29"/>
        <v>1.0934263560474942</v>
      </c>
      <c r="H72" s="9">
        <f t="shared" si="30"/>
        <v>2.1480976738498683</v>
      </c>
      <c r="I72" s="9">
        <f t="shared" si="31"/>
        <v>3.3508666655021129</v>
      </c>
      <c r="J72" s="9">
        <f t="shared" si="32"/>
        <v>4.236542013900582</v>
      </c>
      <c r="K72" s="11">
        <f t="shared" si="33"/>
        <v>0.48780487804878053</v>
      </c>
      <c r="L72" s="11">
        <f t="shared" si="34"/>
        <v>0.31746031746031744</v>
      </c>
      <c r="M72" s="11">
        <f t="shared" si="35"/>
        <v>0.25252525252525254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-0.26131231009279787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0.24089129780186691</v>
      </c>
      <c r="Q72" s="11">
        <f>2*'OddsRatio_working_3-way'!K72*'OddsRatio_working_3-way'!L72*'OddsRatio_working_3-way'!M72</f>
        <v>7.8211460325281479E-2</v>
      </c>
      <c r="R72" s="11">
        <f t="shared" si="36"/>
        <v>0</v>
      </c>
      <c r="S72" s="11">
        <f t="shared" si="37"/>
        <v>-0.92185208464278245</v>
      </c>
      <c r="T72" s="11">
        <f t="shared" si="38"/>
        <v>-0.29930262488402032</v>
      </c>
      <c r="U72" s="11">
        <f>'OddsRatio_working_3-way'!S72-'OddsRatio_working_3-way'!R72^2/3</f>
        <v>-0.92185208464278245</v>
      </c>
      <c r="V72" s="11">
        <f>'OddsRatio_working_3-way'!S72*'OddsRatio_working_3-way'!R72/3-2*'OddsRatio_working_3-way'!R72^3/27-'OddsRatio_working_3-way'!T72</f>
        <v>0.29930262488402032</v>
      </c>
      <c r="W72" s="11">
        <f>'OddsRatio_working_3-way'!V72^2+4*'OddsRatio_working_3-way'!U72^3/27</f>
        <v>-2.6477240526923976E-2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0.17033738710966287</v>
      </c>
      <c r="Y72" s="11">
        <f>IF('OddsRatio_working_3-way'!W72&gt;=0,IF('OddsRatio_working_3-way'!V72+SQRT('OddsRatio_working_3-way'!W72)&gt;0,0,PI()),ACOS('OddsRatio_working_3-way'!V72/(2*'OddsRatio_working_3-way'!X72)))</f>
        <v>0.49796112722764763</v>
      </c>
      <c r="Z72" s="11">
        <f>'OddsRatio_working_3-way'!X72^(1/3)*COS('OddsRatio_working_3-way'!Y72/3)</f>
        <v>0.54671317802374708</v>
      </c>
      <c r="AA72" s="11">
        <f>'OddsRatio_working_3-way'!X72^(1/3)*COS(('OddsRatio_working_3-way'!Y72+2*PI())/3)</f>
        <v>-0.35267586089504538</v>
      </c>
      <c r="AB72" s="11">
        <f>'OddsRatio_working_3-way'!X72^(1/3)*COS(('OddsRatio_working_3-way'!Y72+4*PI())/3)</f>
        <v>-0.19403731712870187</v>
      </c>
      <c r="AC72" s="11">
        <f>'OddsRatio_working_3-way'!X72^(1/3)*SIN('OddsRatio_working_3-way'!Y72/3)</f>
        <v>9.1590005947348757E-2</v>
      </c>
      <c r="AD72" s="11">
        <f>'OddsRatio_working_3-way'!X72^(1/3)*SIN(('OddsRatio_working_3-way'!Y72+2*PI())/3)</f>
        <v>0.42767249777861494</v>
      </c>
      <c r="AE72" s="11">
        <f>'OddsRatio_working_3-way'!X72^(1/3)*SIN(('OddsRatio_working_3-way'!Y72+4*PI())/3)</f>
        <v>-0.51926250372596361</v>
      </c>
      <c r="AF72" s="11">
        <f>-'OddsRatio_working_3-way'!U72/(3*'OddsRatio_working_3-way'!X72^(1/3))*COS(('OddsRatio_working_3-way'!Y72)/3)</f>
        <v>0.54671317802374708</v>
      </c>
      <c r="AG72" s="11">
        <f>-'OddsRatio_working_3-way'!U72/(3*'OddsRatio_working_3-way'!X72^(1/3))*COS(('OddsRatio_working_3-way'!Y72+2*PI())/3)</f>
        <v>-0.35267586089504538</v>
      </c>
      <c r="AH72" s="11">
        <f>-'OddsRatio_working_3-way'!U72/(3*'OddsRatio_working_3-way'!X72^(1/3))*COS(('OddsRatio_working_3-way'!Y72+4*PI())/3)</f>
        <v>-0.19403731712870187</v>
      </c>
      <c r="AI72" s="11">
        <f>'OddsRatio_working_3-way'!U72/(3*'OddsRatio_working_3-way'!X72^(1/3))*SIN(('OddsRatio_working_3-way'!Y72)/3)</f>
        <v>-9.1590005947348757E-2</v>
      </c>
      <c r="AJ72" s="11">
        <f>'OddsRatio_working_3-way'!U72/(3*'OddsRatio_working_3-way'!X72^(1/3))*SIN(('OddsRatio_working_3-way'!Y72+2*PI())/3)</f>
        <v>-0.42767249777861494</v>
      </c>
      <c r="AK72" s="11">
        <f>'OddsRatio_working_3-way'!U72/(3*'OddsRatio_working_3-way'!X72^(1/3))*SIN(('OddsRatio_working_3-way'!Y72+4*PI())/3)</f>
        <v>0.51926250372596361</v>
      </c>
      <c r="AL72" s="11">
        <f>'OddsRatio_working_3-way'!Z72+'OddsRatio_working_3-way'!AF72</f>
        <v>1.0934263560474942</v>
      </c>
      <c r="AM72" s="11">
        <f>'OddsRatio_working_3-way'!AA72+'OddsRatio_working_3-way'!AG72</f>
        <v>-0.70535172179009076</v>
      </c>
      <c r="AN72" s="11">
        <f>'OddsRatio_working_3-way'!AB72+'OddsRatio_working_3-way'!AH72</f>
        <v>-0.38807463425740374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1.0934263560474942</v>
      </c>
      <c r="AS72" s="11">
        <f>IF(('OddsRatio_working_3-way'!X72=0),IF(Q72&gt;0,-Q72^(1/3),(-Q72)^(1/3)),'OddsRatio_working_3-way'!AM72-'OddsRatio_working_3-way'!R72/3)</f>
        <v>-0.70535172179009076</v>
      </c>
      <c r="AT72" s="11">
        <f>IF(('OddsRatio_working_3-way'!X72=0),IF(Q72&gt;0,-Q72^(1/3),(-Q72)^(1/3)),'OddsRatio_working_3-way'!AN72-'OddsRatio_working_3-way'!R72/3)</f>
        <v>-0.38807463425740374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1.65</v>
      </c>
      <c r="B73" s="4">
        <f>IF('True_Odds_Calculator_3-way'!B74="","",'True_Odds_Calculator_3-way'!B74)</f>
        <v>3.95</v>
      </c>
      <c r="C73" s="4">
        <f>IF('True_Odds_Calculator_3-way'!C74="","",'True_Odds_Calculator_3-way'!C74)</f>
        <v>4.91</v>
      </c>
      <c r="D73" s="9">
        <f t="shared" si="26"/>
        <v>0.58000013310872323</v>
      </c>
      <c r="E73" s="9">
        <f t="shared" si="27"/>
        <v>0.23329217694497811</v>
      </c>
      <c r="F73" s="9">
        <f t="shared" si="28"/>
        <v>0.18670768994629872</v>
      </c>
      <c r="G73" s="9">
        <f t="shared" si="29"/>
        <v>1.1140577466903294</v>
      </c>
      <c r="H73" s="9">
        <f t="shared" si="30"/>
        <v>1.7241375353487138</v>
      </c>
      <c r="I73" s="9">
        <f t="shared" si="31"/>
        <v>4.2864703527364734</v>
      </c>
      <c r="J73" s="9">
        <f t="shared" si="32"/>
        <v>5.355965789559189</v>
      </c>
      <c r="K73" s="11">
        <f t="shared" si="33"/>
        <v>0.60606060606060608</v>
      </c>
      <c r="L73" s="11">
        <f t="shared" si="34"/>
        <v>0.25316455696202528</v>
      </c>
      <c r="M73" s="11">
        <f t="shared" si="35"/>
        <v>0.20366598778004072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-0.23428775886947018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0.2346807162605456</v>
      </c>
      <c r="Q73" s="11">
        <f>2*'OddsRatio_working_3-way'!K73*'OddsRatio_working_3-way'!L73*'OddsRatio_working_3-way'!M73</f>
        <v>6.2498193411596681E-2</v>
      </c>
      <c r="R73" s="11">
        <f t="shared" si="36"/>
        <v>0</v>
      </c>
      <c r="S73" s="11">
        <f t="shared" si="37"/>
        <v>-1.0016772425199318</v>
      </c>
      <c r="T73" s="11">
        <f t="shared" si="38"/>
        <v>-0.26675825366709233</v>
      </c>
      <c r="U73" s="11">
        <f>'OddsRatio_working_3-way'!S73-'OddsRatio_working_3-way'!R73^2/3</f>
        <v>-1.0016772425199318</v>
      </c>
      <c r="V73" s="11">
        <f>'OddsRatio_working_3-way'!S73*'OddsRatio_working_3-way'!R73/3-2*'OddsRatio_working_3-way'!R73^3/27-'OddsRatio_working_3-way'!T73</f>
        <v>0.26675825366709233</v>
      </c>
      <c r="W73" s="11">
        <f>'OddsRatio_working_3-way'!V73^2+4*'OddsRatio_working_3-way'!U73^3/27</f>
        <v>-7.7734874353154307E-2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0.19293447090441815</v>
      </c>
      <c r="Y73" s="11">
        <f>IF('OddsRatio_working_3-way'!W73&gt;=0,IF('OddsRatio_working_3-way'!V73+SQRT('OddsRatio_working_3-way'!W73)&gt;0,0,PI()),ACOS('OddsRatio_working_3-way'!V73/(2*'OddsRatio_working_3-way'!X73)))</f>
        <v>0.80748437905670267</v>
      </c>
      <c r="Z73" s="11">
        <f>'OddsRatio_working_3-way'!X73^(1/3)*COS('OddsRatio_working_3-way'!Y73/3)</f>
        <v>0.55702887334516482</v>
      </c>
      <c r="AA73" s="11">
        <f>'OddsRatio_working_3-way'!X73^(1/3)*COS(('OddsRatio_working_3-way'!Y73+2*PI())/3)</f>
        <v>-0.41158748550233337</v>
      </c>
      <c r="AB73" s="11">
        <f>'OddsRatio_working_3-way'!X73^(1/3)*COS(('OddsRatio_working_3-way'!Y73+4*PI())/3)</f>
        <v>-0.14544138784283131</v>
      </c>
      <c r="AC73" s="11">
        <f>'OddsRatio_working_3-way'!X73^(1/3)*SIN('OddsRatio_working_3-way'!Y73/3)</f>
        <v>0.15365952112748185</v>
      </c>
      <c r="AD73" s="11">
        <f>'OddsRatio_working_3-way'!X73^(1/3)*SIN(('OddsRatio_working_3-way'!Y73+2*PI())/3)</f>
        <v>0.40557139439459633</v>
      </c>
      <c r="AE73" s="11">
        <f>'OddsRatio_working_3-way'!X73^(1/3)*SIN(('OddsRatio_working_3-way'!Y73+4*PI())/3)</f>
        <v>-0.55923091552207826</v>
      </c>
      <c r="AF73" s="11">
        <f>-'OddsRatio_working_3-way'!U73/(3*'OddsRatio_working_3-way'!X73^(1/3))*COS(('OddsRatio_working_3-way'!Y73)/3)</f>
        <v>0.55702887334516471</v>
      </c>
      <c r="AG73" s="11">
        <f>-'OddsRatio_working_3-way'!U73/(3*'OddsRatio_working_3-way'!X73^(1/3))*COS(('OddsRatio_working_3-way'!Y73+2*PI())/3)</f>
        <v>-0.41158748550233332</v>
      </c>
      <c r="AH73" s="11">
        <f>-'OddsRatio_working_3-way'!U73/(3*'OddsRatio_working_3-way'!X73^(1/3))*COS(('OddsRatio_working_3-way'!Y73+4*PI())/3)</f>
        <v>-0.14544138784283128</v>
      </c>
      <c r="AI73" s="11">
        <f>'OddsRatio_working_3-way'!U73/(3*'OddsRatio_working_3-way'!X73^(1/3))*SIN(('OddsRatio_working_3-way'!Y73)/3)</f>
        <v>-0.1536595211274818</v>
      </c>
      <c r="AJ73" s="11">
        <f>'OddsRatio_working_3-way'!U73/(3*'OddsRatio_working_3-way'!X73^(1/3))*SIN(('OddsRatio_working_3-way'!Y73+2*PI())/3)</f>
        <v>-0.40557139439459622</v>
      </c>
      <c r="AK73" s="11">
        <f>'OddsRatio_working_3-way'!U73/(3*'OddsRatio_working_3-way'!X73^(1/3))*SIN(('OddsRatio_working_3-way'!Y73+4*PI())/3)</f>
        <v>0.55923091552207815</v>
      </c>
      <c r="AL73" s="11">
        <f>'OddsRatio_working_3-way'!Z73+'OddsRatio_working_3-way'!AF73</f>
        <v>1.1140577466903294</v>
      </c>
      <c r="AM73" s="11">
        <f>'OddsRatio_working_3-way'!AA73+'OddsRatio_working_3-way'!AG73</f>
        <v>-0.82317497100466674</v>
      </c>
      <c r="AN73" s="11">
        <f>'OddsRatio_working_3-way'!AB73+'OddsRatio_working_3-way'!AH73</f>
        <v>-0.29088277568566256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1.1140577466903294</v>
      </c>
      <c r="AS73" s="11">
        <f>IF(('OddsRatio_working_3-way'!X73=0),IF(Q73&gt;0,-Q73^(1/3),(-Q73)^(1/3)),'OddsRatio_working_3-way'!AM73-'OddsRatio_working_3-way'!R73/3)</f>
        <v>-0.82317497100466674</v>
      </c>
      <c r="AT73" s="11">
        <f>IF(('OddsRatio_working_3-way'!X73=0),IF(Q73&gt;0,-Q73^(1/3),(-Q73)^(1/3)),'OddsRatio_working_3-way'!AN73-'OddsRatio_working_3-way'!R73/3)</f>
        <v>-0.29088277568566256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2.2799999999999998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2.86</v>
      </c>
      <c r="D74" s="9">
        <f t="shared" si="26"/>
        <v>0.41851115238626324</v>
      </c>
      <c r="E74" s="9">
        <f t="shared" si="27"/>
        <v>0.25025385431666286</v>
      </c>
      <c r="F74" s="9">
        <f t="shared" si="28"/>
        <v>0.3312349932970739</v>
      </c>
      <c r="G74" s="9">
        <f t="shared" si="29"/>
        <v>1.085486395303866</v>
      </c>
      <c r="H74" s="9">
        <f t="shared" si="30"/>
        <v>2.3894225859889486</v>
      </c>
      <c r="I74" s="9">
        <f t="shared" si="31"/>
        <v>3.9959424510386699</v>
      </c>
      <c r="J74" s="9">
        <f t="shared" si="32"/>
        <v>3.0190046952651906</v>
      </c>
      <c r="K74" s="11">
        <f t="shared" si="33"/>
        <v>0.43859649122807021</v>
      </c>
      <c r="L74" s="11">
        <f t="shared" si="34"/>
        <v>0.26595744680851063</v>
      </c>
      <c r="M74" s="11">
        <f t="shared" si="35"/>
        <v>0.34965034965034969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-0.2680052310511436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0.24063748867780221</v>
      </c>
      <c r="Q74" s="11">
        <f>2*'OddsRatio_working_3-way'!K74*'OddsRatio_working_3-way'!L74*'OddsRatio_working_3-way'!M74</f>
        <v>8.1572030060271958E-2</v>
      </c>
      <c r="R74" s="11">
        <f t="shared" si="36"/>
        <v>0</v>
      </c>
      <c r="S74" s="11">
        <f t="shared" si="37"/>
        <v>-0.89788355150381827</v>
      </c>
      <c r="T74" s="11">
        <f t="shared" si="38"/>
        <v>-0.30436730559451475</v>
      </c>
      <c r="U74" s="11">
        <f>'OddsRatio_working_3-way'!S74-'OddsRatio_working_3-way'!R74^2/3</f>
        <v>-0.89788355150381827</v>
      </c>
      <c r="V74" s="11">
        <f>'OddsRatio_working_3-way'!S74*'OddsRatio_working_3-way'!R74/3-2*'OddsRatio_working_3-way'!R74^3/27-'OddsRatio_working_3-way'!T74</f>
        <v>0.30436730559451475</v>
      </c>
      <c r="W74" s="11">
        <f>'OddsRatio_working_3-way'!V74^2+4*'OddsRatio_working_3-way'!U74^3/27</f>
        <v>-1.4600412163712412E-2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0.16373749484966565</v>
      </c>
      <c r="Y74" s="11">
        <f>IF('OddsRatio_working_3-way'!W74&gt;=0,IF('OddsRatio_working_3-way'!V74+SQRT('OddsRatio_working_3-way'!W74)&gt;0,0,PI()),ACOS('OddsRatio_working_3-way'!V74/(2*'OddsRatio_working_3-way'!X74)))</f>
        <v>0.37791280049791753</v>
      </c>
      <c r="Z74" s="11">
        <f>'OddsRatio_working_3-way'!X74^(1/3)*COS('OddsRatio_working_3-way'!Y74/3)</f>
        <v>0.54274319765193313</v>
      </c>
      <c r="AA74" s="11">
        <f>'OddsRatio_working_3-way'!X74^(1/3)*COS(('OddsRatio_working_3-way'!Y74+2*PI())/3)</f>
        <v>-0.33089683656485014</v>
      </c>
      <c r="AB74" s="11">
        <f>'OddsRatio_working_3-way'!X74^(1/3)*COS(('OddsRatio_working_3-way'!Y74+4*PI())/3)</f>
        <v>-0.21184636108708307</v>
      </c>
      <c r="AC74" s="11">
        <f>'OddsRatio_working_3-way'!X74^(1/3)*SIN('OddsRatio_working_3-way'!Y74/3)</f>
        <v>6.8733824064241875E-2</v>
      </c>
      <c r="AD74" s="11">
        <f>'OddsRatio_working_3-way'!X74^(1/3)*SIN(('OddsRatio_working_3-way'!Y74+2*PI())/3)</f>
        <v>0.43566248486565184</v>
      </c>
      <c r="AE74" s="11">
        <f>'OddsRatio_working_3-way'!X74^(1/3)*SIN(('OddsRatio_working_3-way'!Y74+4*PI())/3)</f>
        <v>-0.50439630892989362</v>
      </c>
      <c r="AF74" s="11">
        <f>-'OddsRatio_working_3-way'!U74/(3*'OddsRatio_working_3-way'!X74^(1/3))*COS(('OddsRatio_working_3-way'!Y74)/3)</f>
        <v>0.54274319765193302</v>
      </c>
      <c r="AG74" s="11">
        <f>-'OddsRatio_working_3-way'!U74/(3*'OddsRatio_working_3-way'!X74^(1/3))*COS(('OddsRatio_working_3-way'!Y74+2*PI())/3)</f>
        <v>-0.33089683656485008</v>
      </c>
      <c r="AH74" s="11">
        <f>-'OddsRatio_working_3-way'!U74/(3*'OddsRatio_working_3-way'!X74^(1/3))*COS(('OddsRatio_working_3-way'!Y74+4*PI())/3)</f>
        <v>-0.21184636108708302</v>
      </c>
      <c r="AI74" s="11">
        <f>'OddsRatio_working_3-way'!U74/(3*'OddsRatio_working_3-way'!X74^(1/3))*SIN(('OddsRatio_working_3-way'!Y74)/3)</f>
        <v>-6.8733824064241861E-2</v>
      </c>
      <c r="AJ74" s="11">
        <f>'OddsRatio_working_3-way'!U74/(3*'OddsRatio_working_3-way'!X74^(1/3))*SIN(('OddsRatio_working_3-way'!Y74+2*PI())/3)</f>
        <v>-0.43566248486565179</v>
      </c>
      <c r="AK74" s="11">
        <f>'OddsRatio_working_3-way'!U74/(3*'OddsRatio_working_3-way'!X74^(1/3))*SIN(('OddsRatio_working_3-way'!Y74+4*PI())/3)</f>
        <v>0.50439630892989351</v>
      </c>
      <c r="AL74" s="11">
        <f>'OddsRatio_working_3-way'!Z74+'OddsRatio_working_3-way'!AF74</f>
        <v>1.085486395303866</v>
      </c>
      <c r="AM74" s="11">
        <f>'OddsRatio_working_3-way'!AA74+'OddsRatio_working_3-way'!AG74</f>
        <v>-0.66179367312970028</v>
      </c>
      <c r="AN74" s="11">
        <f>'OddsRatio_working_3-way'!AB74+'OddsRatio_working_3-way'!AH74</f>
        <v>-0.42369272217416609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1.085486395303866</v>
      </c>
      <c r="AS74" s="11">
        <f>IF(('OddsRatio_working_3-way'!X74=0),IF(Q74&gt;0,-Q74^(1/3),(-Q74)^(1/3)),'OddsRatio_working_3-way'!AM74-'OddsRatio_working_3-way'!R74/3)</f>
        <v>-0.66179367312970028</v>
      </c>
      <c r="AT74" s="11">
        <f>IF(('OddsRatio_working_3-way'!X74=0),IF(Q74&gt;0,-Q74^(1/3),(-Q74)^(1/3)),'OddsRatio_working_3-way'!AN74-'OddsRatio_working_3-way'!R74/3)</f>
        <v>-0.42369272217416609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3.77</v>
      </c>
      <c r="C75" s="4">
        <f>IF('True_Odds_Calculator_3-way'!C76="","",'True_Odds_Calculator_3-way'!C76)</f>
        <v>5.69</v>
      </c>
      <c r="D75" s="9">
        <f t="shared" si="26"/>
        <v>0.59505561140429608</v>
      </c>
      <c r="E75" s="9">
        <f t="shared" si="27"/>
        <v>0.24448632193456329</v>
      </c>
      <c r="F75" s="9">
        <f t="shared" si="28"/>
        <v>0.16045806666114062</v>
      </c>
      <c r="G75" s="9">
        <f t="shared" si="29"/>
        <v>1.115598689047443</v>
      </c>
      <c r="H75" s="9">
        <f t="shared" si="30"/>
        <v>1.6805152003189401</v>
      </c>
      <c r="I75" s="9">
        <f t="shared" si="31"/>
        <v>4.0902083686614166</v>
      </c>
      <c r="J75" s="9">
        <f t="shared" si="32"/>
        <v>6.2321578516325085</v>
      </c>
      <c r="K75" s="11">
        <f t="shared" si="33"/>
        <v>0.6211180124223602</v>
      </c>
      <c r="L75" s="11">
        <f t="shared" si="34"/>
        <v>0.26525198938992045</v>
      </c>
      <c r="M75" s="11">
        <f t="shared" si="35"/>
        <v>0.17574692442882248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-0.22945786806475077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0.23366520258671719</v>
      </c>
      <c r="Q75" s="11">
        <f>2*'OddsRatio_working_3-way'!K75*'OddsRatio_working_3-way'!L75*'OddsRatio_working_3-way'!M75</f>
        <v>5.7909591719136858E-2</v>
      </c>
      <c r="R75" s="11">
        <f t="shared" si="36"/>
        <v>0</v>
      </c>
      <c r="S75" s="11">
        <f t="shared" si="37"/>
        <v>-1.0183359784410582</v>
      </c>
      <c r="T75" s="11">
        <f t="shared" si="38"/>
        <v>-0.25237570717250513</v>
      </c>
      <c r="U75" s="11">
        <f>'OddsRatio_working_3-way'!S75-'OddsRatio_working_3-way'!R75^2/3</f>
        <v>-1.0183359784410582</v>
      </c>
      <c r="V75" s="11">
        <f>'OddsRatio_working_3-way'!S75*'OddsRatio_working_3-way'!R75/3-2*'OddsRatio_working_3-way'!R75^3/27-'OddsRatio_working_3-way'!T75</f>
        <v>0.25237570717250513</v>
      </c>
      <c r="W75" s="11">
        <f>'OddsRatio_working_3-way'!V75^2+4*'OddsRatio_working_3-way'!U75^3/27</f>
        <v>-9.2754313443091943E-2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0.19776742085965146</v>
      </c>
      <c r="Y75" s="11">
        <f>IF('OddsRatio_working_3-way'!W75&gt;=0,IF('OddsRatio_working_3-way'!V75+SQRT('OddsRatio_working_3-way'!W75)&gt;0,0,PI()),ACOS('OddsRatio_working_3-way'!V75/(2*'OddsRatio_working_3-way'!X75)))</f>
        <v>0.87881777406500039</v>
      </c>
      <c r="Z75" s="11">
        <f>'OddsRatio_working_3-way'!X75^(1/3)*COS('OddsRatio_working_3-way'!Y75/3)</f>
        <v>0.5577993445237216</v>
      </c>
      <c r="AA75" s="11">
        <f>'OddsRatio_working_3-way'!X75^(1/3)*COS(('OddsRatio_working_3-way'!Y75+2*PI())/3)</f>
        <v>-0.42460112402863087</v>
      </c>
      <c r="AB75" s="11">
        <f>'OddsRatio_working_3-way'!X75^(1/3)*COS(('OddsRatio_working_3-way'!Y75+4*PI())/3)</f>
        <v>-0.13319822049509089</v>
      </c>
      <c r="AC75" s="11">
        <f>'OddsRatio_working_3-way'!X75^(1/3)*SIN('OddsRatio_working_3-way'!Y75/3)</f>
        <v>0.1682415447977281</v>
      </c>
      <c r="AD75" s="11">
        <f>'OddsRatio_working_3-way'!X75^(1/3)*SIN(('OddsRatio_working_3-way'!Y75+2*PI())/3)</f>
        <v>0.39894763017298729</v>
      </c>
      <c r="AE75" s="11">
        <f>'OddsRatio_working_3-way'!X75^(1/3)*SIN(('OddsRatio_working_3-way'!Y75+4*PI())/3)</f>
        <v>-0.56718917497071519</v>
      </c>
      <c r="AF75" s="11">
        <f>-'OddsRatio_working_3-way'!U75/(3*'OddsRatio_working_3-way'!X75^(1/3))*COS(('OddsRatio_working_3-way'!Y75)/3)</f>
        <v>0.55779934452372149</v>
      </c>
      <c r="AG75" s="11">
        <f>-'OddsRatio_working_3-way'!U75/(3*'OddsRatio_working_3-way'!X75^(1/3))*COS(('OddsRatio_working_3-way'!Y75+2*PI())/3)</f>
        <v>-0.42460112402863076</v>
      </c>
      <c r="AH75" s="11">
        <f>-'OddsRatio_working_3-way'!U75/(3*'OddsRatio_working_3-way'!X75^(1/3))*COS(('OddsRatio_working_3-way'!Y75+4*PI())/3)</f>
        <v>-0.13319822049509086</v>
      </c>
      <c r="AI75" s="11">
        <f>'OddsRatio_working_3-way'!U75/(3*'OddsRatio_working_3-way'!X75^(1/3))*SIN(('OddsRatio_working_3-way'!Y75)/3)</f>
        <v>-0.16824154479772807</v>
      </c>
      <c r="AJ75" s="11">
        <f>'OddsRatio_working_3-way'!U75/(3*'OddsRatio_working_3-way'!X75^(1/3))*SIN(('OddsRatio_working_3-way'!Y75+2*PI())/3)</f>
        <v>-0.39894763017298718</v>
      </c>
      <c r="AK75" s="11">
        <f>'OddsRatio_working_3-way'!U75/(3*'OddsRatio_working_3-way'!X75^(1/3))*SIN(('OddsRatio_working_3-way'!Y75+4*PI())/3)</f>
        <v>0.56718917497071508</v>
      </c>
      <c r="AL75" s="11">
        <f>'OddsRatio_working_3-way'!Z75+'OddsRatio_working_3-way'!AF75</f>
        <v>1.115598689047443</v>
      </c>
      <c r="AM75" s="11">
        <f>'OddsRatio_working_3-way'!AA75+'OddsRatio_working_3-way'!AG75</f>
        <v>-0.84920224805726163</v>
      </c>
      <c r="AN75" s="11">
        <f>'OddsRatio_working_3-way'!AB75+'OddsRatio_working_3-way'!AH75</f>
        <v>-0.26639644099018178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1.115598689047443</v>
      </c>
      <c r="AS75" s="11">
        <f>IF(('OddsRatio_working_3-way'!X75=0),IF(Q75&gt;0,-Q75^(1/3),(-Q75)^(1/3)),'OddsRatio_working_3-way'!AM75-'OddsRatio_working_3-way'!R75/3)</f>
        <v>-0.84920224805726163</v>
      </c>
      <c r="AT75" s="11">
        <f>IF(('OddsRatio_working_3-way'!X75=0),IF(Q75&gt;0,-Q75^(1/3),(-Q75)^(1/3)),'OddsRatio_working_3-way'!AN75-'OddsRatio_working_3-way'!R75/3)</f>
        <v>-0.26639644099018178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1.34</v>
      </c>
      <c r="B76" s="4">
        <f>IF('True_Odds_Calculator_3-way'!B77="","",'True_Odds_Calculator_3-way'!B77)</f>
        <v>4.79</v>
      </c>
      <c r="C76" s="4">
        <f>IF('True_Odds_Calculator_3-way'!C77="","",'True_Odds_Calculator_3-way'!C77)</f>
        <v>7.84</v>
      </c>
      <c r="D76" s="9">
        <f t="shared" si="26"/>
        <v>0.71065033485079421</v>
      </c>
      <c r="E76" s="9">
        <f t="shared" si="27"/>
        <v>0.18054920105141933</v>
      </c>
      <c r="F76" s="9">
        <f t="shared" si="28"/>
        <v>0.10880046409778654</v>
      </c>
      <c r="G76" s="9">
        <f t="shared" si="29"/>
        <v>1.1975346878406909</v>
      </c>
      <c r="H76" s="9">
        <f t="shared" si="30"/>
        <v>1.4071617938658352</v>
      </c>
      <c r="I76" s="9">
        <f t="shared" si="31"/>
        <v>5.5386564669162173</v>
      </c>
      <c r="J76" s="9">
        <f t="shared" si="32"/>
        <v>9.1911372648303278</v>
      </c>
      <c r="K76" s="11">
        <f t="shared" si="33"/>
        <v>0.74626865671641784</v>
      </c>
      <c r="L76" s="11">
        <f t="shared" si="34"/>
        <v>0.20876826722338204</v>
      </c>
      <c r="M76" s="11">
        <f t="shared" si="35"/>
        <v>0.12755102040816327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-0.17515311050728222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0.21799686752213113</v>
      </c>
      <c r="Q76" s="11">
        <f>2*'OddsRatio_working_3-way'!K76*'OddsRatio_working_3-way'!L76*'OddsRatio_working_3-way'!M76</f>
        <v>3.9744187333114155E-2</v>
      </c>
      <c r="R76" s="11">
        <f t="shared" si="36"/>
        <v>0</v>
      </c>
      <c r="S76" s="11">
        <f t="shared" si="37"/>
        <v>-1.244607457388361</v>
      </c>
      <c r="T76" s="11">
        <f t="shared" si="38"/>
        <v>-0.2269111134709865</v>
      </c>
      <c r="U76" s="11">
        <f>'OddsRatio_working_3-way'!S76-'OddsRatio_working_3-way'!R76^2/3</f>
        <v>-1.244607457388361</v>
      </c>
      <c r="V76" s="11">
        <f>'OddsRatio_working_3-way'!S76*'OddsRatio_working_3-way'!R76/3-2*'OddsRatio_working_3-way'!R76^3/27-'OddsRatio_working_3-way'!T76</f>
        <v>0.2269111134709865</v>
      </c>
      <c r="W76" s="11">
        <f>'OddsRatio_working_3-way'!V76^2+4*'OddsRatio_working_3-way'!U76^3/27</f>
        <v>-0.23413450923220638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0.26721861960240034</v>
      </c>
      <c r="Y76" s="11">
        <f>IF('OddsRatio_working_3-way'!W76&gt;=0,IF('OddsRatio_working_3-way'!V76+SQRT('OddsRatio_working_3-way'!W76)&gt;0,0,PI()),ACOS('OddsRatio_working_3-way'!V76/(2*'OddsRatio_working_3-way'!X76)))</f>
        <v>1.1322988956755942</v>
      </c>
      <c r="Z76" s="11">
        <f>'OddsRatio_working_3-way'!X76^(1/3)*COS('OddsRatio_working_3-way'!Y76/3)</f>
        <v>0.59876734392034558</v>
      </c>
      <c r="AA76" s="11">
        <f>'OddsRatio_working_3-way'!X76^(1/3)*COS(('OddsRatio_working_3-way'!Y76+2*PI())/3)</f>
        <v>-0.50495632393027623</v>
      </c>
      <c r="AB76" s="11">
        <f>'OddsRatio_working_3-way'!X76^(1/3)*COS(('OddsRatio_working_3-way'!Y76+4*PI())/3)</f>
        <v>-9.3811019990069466E-2</v>
      </c>
      <c r="AC76" s="11">
        <f>'OddsRatio_working_3-way'!X76^(1/3)*SIN('OddsRatio_working_3-way'!Y76/3)</f>
        <v>0.237374851905929</v>
      </c>
      <c r="AD76" s="11">
        <f>'OddsRatio_working_3-way'!X76^(1/3)*SIN(('OddsRatio_working_3-way'!Y76+2*PI())/3)</f>
        <v>0.39986030483858864</v>
      </c>
      <c r="AE76" s="11">
        <f>'OddsRatio_working_3-way'!X76^(1/3)*SIN(('OddsRatio_working_3-way'!Y76+4*PI())/3)</f>
        <v>-0.63723515674451758</v>
      </c>
      <c r="AF76" s="11">
        <f>-'OddsRatio_working_3-way'!U76/(3*'OddsRatio_working_3-way'!X76^(1/3))*COS(('OddsRatio_working_3-way'!Y76)/3)</f>
        <v>0.59876734392034536</v>
      </c>
      <c r="AG76" s="11">
        <f>-'OddsRatio_working_3-way'!U76/(3*'OddsRatio_working_3-way'!X76^(1/3))*COS(('OddsRatio_working_3-way'!Y76+2*PI())/3)</f>
        <v>-0.50495632393027612</v>
      </c>
      <c r="AH76" s="11">
        <f>-'OddsRatio_working_3-way'!U76/(3*'OddsRatio_working_3-way'!X76^(1/3))*COS(('OddsRatio_working_3-way'!Y76+4*PI())/3)</f>
        <v>-9.3811019990069425E-2</v>
      </c>
      <c r="AI76" s="11">
        <f>'OddsRatio_working_3-way'!U76/(3*'OddsRatio_working_3-way'!X76^(1/3))*SIN(('OddsRatio_working_3-way'!Y76)/3)</f>
        <v>-0.23737485190592891</v>
      </c>
      <c r="AJ76" s="11">
        <f>'OddsRatio_working_3-way'!U76/(3*'OddsRatio_working_3-way'!X76^(1/3))*SIN(('OddsRatio_working_3-way'!Y76+2*PI())/3)</f>
        <v>-0.39986030483858848</v>
      </c>
      <c r="AK76" s="11">
        <f>'OddsRatio_working_3-way'!U76/(3*'OddsRatio_working_3-way'!X76^(1/3))*SIN(('OddsRatio_working_3-way'!Y76+4*PI())/3)</f>
        <v>0.63723515674451736</v>
      </c>
      <c r="AL76" s="11">
        <f>'OddsRatio_working_3-way'!Z76+'OddsRatio_working_3-way'!AF76</f>
        <v>1.1975346878406909</v>
      </c>
      <c r="AM76" s="11">
        <f>'OddsRatio_working_3-way'!AA76+'OddsRatio_working_3-way'!AG76</f>
        <v>-1.0099126478605522</v>
      </c>
      <c r="AN76" s="11">
        <f>'OddsRatio_working_3-way'!AB76+'OddsRatio_working_3-way'!AH76</f>
        <v>-0.18762203998013888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1.1975346878406909</v>
      </c>
      <c r="AS76" s="11">
        <f>IF(('OddsRatio_working_3-way'!X76=0),IF(Q76&gt;0,-Q76^(1/3),(-Q76)^(1/3)),'OddsRatio_working_3-way'!AM76-'OddsRatio_working_3-way'!R76/3)</f>
        <v>-1.0099126478605522</v>
      </c>
      <c r="AT76" s="11">
        <f>IF(('OddsRatio_working_3-way'!X76=0),IF(Q76&gt;0,-Q76^(1/3),(-Q76)^(1/3)),'OddsRatio_working_3-way'!AN76-'OddsRatio_working_3-way'!R76/3)</f>
        <v>-0.18762203998013888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2.42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2.89</v>
      </c>
      <c r="D77" s="9">
        <f t="shared" si="26"/>
        <v>0.3930901960246278</v>
      </c>
      <c r="E77" s="9">
        <f t="shared" si="27"/>
        <v>0.2795743039697679</v>
      </c>
      <c r="F77" s="9">
        <f t="shared" si="28"/>
        <v>0.32733550000560419</v>
      </c>
      <c r="G77" s="9">
        <f t="shared" si="29"/>
        <v>1.0872855001919568</v>
      </c>
      <c r="H77" s="9">
        <f t="shared" si="30"/>
        <v>2.5439454102725785</v>
      </c>
      <c r="I77" s="9">
        <f t="shared" si="31"/>
        <v>3.5768666354549388</v>
      </c>
      <c r="J77" s="9">
        <f t="shared" si="32"/>
        <v>3.0549695953627989</v>
      </c>
      <c r="K77" s="11">
        <f t="shared" si="33"/>
        <v>0.41322314049586778</v>
      </c>
      <c r="L77" s="11">
        <f t="shared" si="34"/>
        <v>0.29673590504451036</v>
      </c>
      <c r="M77" s="11">
        <f t="shared" si="35"/>
        <v>0.34602076124567471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-0.26987048214726506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0.24099344285693311</v>
      </c>
      <c r="Q77" s="11">
        <f>2*'OddsRatio_working_3-way'!K77*'OddsRatio_working_3-way'!L77*'OddsRatio_working_3-way'!M77</f>
        <v>8.4856846076384898E-2</v>
      </c>
      <c r="R77" s="11">
        <f t="shared" si="36"/>
        <v>0</v>
      </c>
      <c r="S77" s="11">
        <f t="shared" si="37"/>
        <v>-0.8929966735873911</v>
      </c>
      <c r="T77" s="11">
        <f t="shared" si="38"/>
        <v>-0.31443544844626448</v>
      </c>
      <c r="U77" s="11">
        <f>'OddsRatio_working_3-way'!S77-'OddsRatio_working_3-way'!R77^2/3</f>
        <v>-0.8929966735873911</v>
      </c>
      <c r="V77" s="11">
        <f>'OddsRatio_working_3-way'!S77*'OddsRatio_working_3-way'!R77/3-2*'OddsRatio_working_3-way'!R77^3/27-'OddsRatio_working_3-way'!T77</f>
        <v>0.31443544844626448</v>
      </c>
      <c r="W77" s="11">
        <f>'OddsRatio_working_3-way'!V77^2+4*'OddsRatio_working_3-way'!U77^3/27</f>
        <v>-6.6287189969028437E-3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0.16240256327757446</v>
      </c>
      <c r="Y77" s="11">
        <f>IF('OddsRatio_working_3-way'!W77&gt;=0,IF('OddsRatio_working_3-way'!V77+SQRT('OddsRatio_working_3-way'!W77)&gt;0,0,PI()),ACOS('OddsRatio_working_3-way'!V77/(2*'OddsRatio_working_3-way'!X77)))</f>
        <v>0.25336607038295589</v>
      </c>
      <c r="Z77" s="11">
        <f>'OddsRatio_working_3-way'!X77^(1/3)*COS('OddsRatio_working_3-way'!Y77/3)</f>
        <v>0.5436427500959784</v>
      </c>
      <c r="AA77" s="11">
        <f>'OddsRatio_working_3-way'!X77^(1/3)*COS(('OddsRatio_working_3-way'!Y77+2*PI())/3)</f>
        <v>-0.31167847727468084</v>
      </c>
      <c r="AB77" s="11">
        <f>'OddsRatio_working_3-way'!X77^(1/3)*COS(('OddsRatio_working_3-way'!Y77+4*PI())/3)</f>
        <v>-0.23196427282129767</v>
      </c>
      <c r="AC77" s="11">
        <f>'OddsRatio_working_3-way'!X77^(1/3)*SIN('OddsRatio_working_3-way'!Y77/3)</f>
        <v>4.6023017399397771E-2</v>
      </c>
      <c r="AD77" s="11">
        <f>'OddsRatio_working_3-way'!X77^(1/3)*SIN(('OddsRatio_working_3-way'!Y77+2*PI())/3)</f>
        <v>0.44779692346665351</v>
      </c>
      <c r="AE77" s="11">
        <f>'OddsRatio_working_3-way'!X77^(1/3)*SIN(('OddsRatio_working_3-way'!Y77+4*PI())/3)</f>
        <v>-0.49381994086605113</v>
      </c>
      <c r="AF77" s="11">
        <f>-'OddsRatio_working_3-way'!U77/(3*'OddsRatio_working_3-way'!X77^(1/3))*COS(('OddsRatio_working_3-way'!Y77)/3)</f>
        <v>0.5436427500959784</v>
      </c>
      <c r="AG77" s="11">
        <f>-'OddsRatio_working_3-way'!U77/(3*'OddsRatio_working_3-way'!X77^(1/3))*COS(('OddsRatio_working_3-way'!Y77+2*PI())/3)</f>
        <v>-0.31167847727468084</v>
      </c>
      <c r="AH77" s="11">
        <f>-'OddsRatio_working_3-way'!U77/(3*'OddsRatio_working_3-way'!X77^(1/3))*COS(('OddsRatio_working_3-way'!Y77+4*PI())/3)</f>
        <v>-0.23196427282129767</v>
      </c>
      <c r="AI77" s="11">
        <f>'OddsRatio_working_3-way'!U77/(3*'OddsRatio_working_3-way'!X77^(1/3))*SIN(('OddsRatio_working_3-way'!Y77)/3)</f>
        <v>-4.6023017399397771E-2</v>
      </c>
      <c r="AJ77" s="11">
        <f>'OddsRatio_working_3-way'!U77/(3*'OddsRatio_working_3-way'!X77^(1/3))*SIN(('OddsRatio_working_3-way'!Y77+2*PI())/3)</f>
        <v>-0.44779692346665351</v>
      </c>
      <c r="AK77" s="11">
        <f>'OddsRatio_working_3-way'!U77/(3*'OddsRatio_working_3-way'!X77^(1/3))*SIN(('OddsRatio_working_3-way'!Y77+4*PI())/3)</f>
        <v>0.49381994086605113</v>
      </c>
      <c r="AL77" s="11">
        <f>'OddsRatio_working_3-way'!Z77+'OddsRatio_working_3-way'!AF77</f>
        <v>1.0872855001919568</v>
      </c>
      <c r="AM77" s="11">
        <f>'OddsRatio_working_3-way'!AA77+'OddsRatio_working_3-way'!AG77</f>
        <v>-0.62335695454936169</v>
      </c>
      <c r="AN77" s="11">
        <f>'OddsRatio_working_3-way'!AB77+'OddsRatio_working_3-way'!AH77</f>
        <v>-0.46392854564259534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1.0872855001919568</v>
      </c>
      <c r="AS77" s="11">
        <f>IF(('OddsRatio_working_3-way'!X77=0),IF(Q77&gt;0,-Q77^(1/3),(-Q77)^(1/3)),'OddsRatio_working_3-way'!AM77-'OddsRatio_working_3-way'!R77/3)</f>
        <v>-0.62335695454936169</v>
      </c>
      <c r="AT77" s="11">
        <f>IF(('OddsRatio_working_3-way'!X77=0),IF(Q77&gt;0,-Q77^(1/3),(-Q77)^(1/3)),'OddsRatio_working_3-way'!AN77-'OddsRatio_working_3-way'!R77/3)</f>
        <v>-0.46392854564259534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4.2699999999999996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1.88</v>
      </c>
      <c r="D78" s="9">
        <f t="shared" si="26"/>
        <v>0.21788046828944646</v>
      </c>
      <c r="E78" s="9">
        <f t="shared" si="27"/>
        <v>0.27347979786908411</v>
      </c>
      <c r="F78" s="9">
        <f t="shared" si="28"/>
        <v>0.50863973384146932</v>
      </c>
      <c r="G78" s="9">
        <f t="shared" si="29"/>
        <v>1.0977591833015168</v>
      </c>
      <c r="H78" s="9">
        <f t="shared" si="30"/>
        <v>4.5896725293959602</v>
      </c>
      <c r="I78" s="9">
        <f t="shared" si="31"/>
        <v>3.6565772235896712</v>
      </c>
      <c r="J78" s="9">
        <f t="shared" si="32"/>
        <v>1.9660280813053346</v>
      </c>
      <c r="K78" s="11">
        <f t="shared" si="33"/>
        <v>0.23419203747072601</v>
      </c>
      <c r="L78" s="11">
        <f t="shared" si="34"/>
        <v>0.29239766081871343</v>
      </c>
      <c r="M78" s="11">
        <f t="shared" si="35"/>
        <v>0.53191489361702127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-0.25364947072949195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0.23930597333934767</v>
      </c>
      <c r="Q78" s="11">
        <f>2*'OddsRatio_working_3-way'!K78*'OddsRatio_working_3-way'!L78*'OddsRatio_working_3-way'!M78</f>
        <v>7.2848089296605065E-2</v>
      </c>
      <c r="R78" s="11">
        <f t="shared" si="36"/>
        <v>0</v>
      </c>
      <c r="S78" s="11">
        <f t="shared" si="37"/>
        <v>-0.94345149883856405</v>
      </c>
      <c r="T78" s="11">
        <f t="shared" si="38"/>
        <v>-0.2871998474394411</v>
      </c>
      <c r="U78" s="11">
        <f>'OddsRatio_working_3-way'!S78-'OddsRatio_working_3-way'!R78^2/3</f>
        <v>-0.94345149883856405</v>
      </c>
      <c r="V78" s="11">
        <f>'OddsRatio_working_3-way'!S78*'OddsRatio_working_3-way'!R78/3-2*'OddsRatio_working_3-way'!R78^3/27-'OddsRatio_working_3-way'!T78</f>
        <v>0.2871998474394411</v>
      </c>
      <c r="W78" s="11">
        <f>'OddsRatio_working_3-way'!V78^2+4*'OddsRatio_working_3-way'!U78^3/27</f>
        <v>-4.1926154069157257E-2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0.17635894252801268</v>
      </c>
      <c r="Y78" s="11">
        <f>IF('OddsRatio_working_3-way'!W78&gt;=0,IF('OddsRatio_working_3-way'!V78+SQRT('OddsRatio_working_3-way'!W78)&gt;0,0,PI()),ACOS('OddsRatio_working_3-way'!V78/(2*'OddsRatio_working_3-way'!X78)))</f>
        <v>0.61936363473487221</v>
      </c>
      <c r="Z78" s="11">
        <f>'OddsRatio_working_3-way'!X78^(1/3)*COS('OddsRatio_working_3-way'!Y78/3)</f>
        <v>0.5488795916507585</v>
      </c>
      <c r="AA78" s="11">
        <f>'OddsRatio_working_3-way'!X78^(1/3)*COS(('OddsRatio_working_3-way'!Y78+2*PI())/3)</f>
        <v>-0.37399515786888538</v>
      </c>
      <c r="AB78" s="11">
        <f>'OddsRatio_working_3-way'!X78^(1/3)*COS(('OddsRatio_working_3-way'!Y78+4*PI())/3)</f>
        <v>-0.17488443378187324</v>
      </c>
      <c r="AC78" s="11">
        <f>'OddsRatio_working_3-way'!X78^(1/3)*SIN('OddsRatio_working_3-way'!Y78/3)</f>
        <v>0.11495663015017787</v>
      </c>
      <c r="AD78" s="11">
        <f>'OddsRatio_working_3-way'!X78^(1/3)*SIN(('OddsRatio_working_3-way'!Y78+2*PI())/3)</f>
        <v>0.41786535491329696</v>
      </c>
      <c r="AE78" s="11">
        <f>'OddsRatio_working_3-way'!X78^(1/3)*SIN(('OddsRatio_working_3-way'!Y78+4*PI())/3)</f>
        <v>-0.53282198506347478</v>
      </c>
      <c r="AF78" s="11">
        <f>-'OddsRatio_working_3-way'!U78/(3*'OddsRatio_working_3-way'!X78^(1/3))*COS(('OddsRatio_working_3-way'!Y78)/3)</f>
        <v>0.54887959165075828</v>
      </c>
      <c r="AG78" s="11">
        <f>-'OddsRatio_working_3-way'!U78/(3*'OddsRatio_working_3-way'!X78^(1/3))*COS(('OddsRatio_working_3-way'!Y78+2*PI())/3)</f>
        <v>-0.37399515786888521</v>
      </c>
      <c r="AH78" s="11">
        <f>-'OddsRatio_working_3-way'!U78/(3*'OddsRatio_working_3-way'!X78^(1/3))*COS(('OddsRatio_working_3-way'!Y78+4*PI())/3)</f>
        <v>-0.17488443378187316</v>
      </c>
      <c r="AI78" s="11">
        <f>'OddsRatio_working_3-way'!U78/(3*'OddsRatio_working_3-way'!X78^(1/3))*SIN(('OddsRatio_working_3-way'!Y78)/3)</f>
        <v>-0.11495663015017783</v>
      </c>
      <c r="AJ78" s="11">
        <f>'OddsRatio_working_3-way'!U78/(3*'OddsRatio_working_3-way'!X78^(1/3))*SIN(('OddsRatio_working_3-way'!Y78+2*PI())/3)</f>
        <v>-0.41786535491329679</v>
      </c>
      <c r="AK78" s="11">
        <f>'OddsRatio_working_3-way'!U78/(3*'OddsRatio_working_3-way'!X78^(1/3))*SIN(('OddsRatio_working_3-way'!Y78+4*PI())/3)</f>
        <v>0.53282198506347456</v>
      </c>
      <c r="AL78" s="11">
        <f>'OddsRatio_working_3-way'!Z78+'OddsRatio_working_3-way'!AF78</f>
        <v>1.0977591833015168</v>
      </c>
      <c r="AM78" s="11">
        <f>'OddsRatio_working_3-way'!AA78+'OddsRatio_working_3-way'!AG78</f>
        <v>-0.74799031573777053</v>
      </c>
      <c r="AN78" s="11">
        <f>'OddsRatio_working_3-way'!AB78+'OddsRatio_working_3-way'!AH78</f>
        <v>-0.34976886756374637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1.0977591833015168</v>
      </c>
      <c r="AS78" s="11">
        <f>IF(('OddsRatio_working_3-way'!X78=0),IF(Q78&gt;0,-Q78^(1/3),(-Q78)^(1/3)),'OddsRatio_working_3-way'!AM78-'OddsRatio_working_3-way'!R78/3)</f>
        <v>-0.74799031573777053</v>
      </c>
      <c r="AT78" s="11">
        <f>IF(('OddsRatio_working_3-way'!X78=0),IF(Q78&gt;0,-Q78^(1/3),(-Q78)^(1/3)),'OddsRatio_working_3-way'!AN78-'OddsRatio_working_3-way'!R78/3)</f>
        <v>-0.34976886756374637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7.23</v>
      </c>
      <c r="B79" s="4">
        <f>IF('True_Odds_Calculator_3-way'!B80="","",'True_Odds_Calculator_3-way'!B80)</f>
        <v>4.4000000000000004</v>
      </c>
      <c r="C79" s="4">
        <f>IF('True_Odds_Calculator_3-way'!C80="","",'True_Odds_Calculator_3-way'!C80)</f>
        <v>1.43</v>
      </c>
      <c r="D79" s="9">
        <f t="shared" si="26"/>
        <v>0.12351999568269489</v>
      </c>
      <c r="E79" s="9">
        <f t="shared" si="27"/>
        <v>0.20523187980448351</v>
      </c>
      <c r="F79" s="9">
        <f t="shared" si="28"/>
        <v>0.67124812451282134</v>
      </c>
      <c r="G79" s="9">
        <f t="shared" si="29"/>
        <v>1.1389815738761404</v>
      </c>
      <c r="H79" s="9">
        <f t="shared" si="30"/>
        <v>8.0958552052483572</v>
      </c>
      <c r="I79" s="9">
        <f t="shared" si="31"/>
        <v>4.8725373511788783</v>
      </c>
      <c r="J79" s="9">
        <f t="shared" si="32"/>
        <v>1.4897620767667401</v>
      </c>
      <c r="K79" s="11">
        <f t="shared" si="33"/>
        <v>0.13831258644536651</v>
      </c>
      <c r="L79" s="11">
        <f t="shared" si="34"/>
        <v>0.22727272727272727</v>
      </c>
      <c r="M79" s="11">
        <f t="shared" si="35"/>
        <v>0.69930069930069938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-0.20022043843243365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0.22114186580425732</v>
      </c>
      <c r="Q79" s="11">
        <f>2*'OddsRatio_working_3-way'!K79*'OddsRatio_working_3-way'!L79*'OddsRatio_working_3-way'!M79</f>
        <v>4.3964585646969645E-2</v>
      </c>
      <c r="R79" s="11">
        <f t="shared" si="36"/>
        <v>0</v>
      </c>
      <c r="S79" s="11">
        <f t="shared" si="37"/>
        <v>-1.1044919666324866</v>
      </c>
      <c r="T79" s="11">
        <f t="shared" si="38"/>
        <v>-0.21958090787922196</v>
      </c>
      <c r="U79" s="11">
        <f>'OddsRatio_working_3-way'!S79-'OddsRatio_working_3-way'!R79^2/3</f>
        <v>-1.1044919666324866</v>
      </c>
      <c r="V79" s="11">
        <f>'OddsRatio_working_3-way'!S79*'OddsRatio_working_3-way'!R79/3-2*'OddsRatio_working_3-way'!R79^3/27-'OddsRatio_working_3-way'!T79</f>
        <v>0.21958090787922196</v>
      </c>
      <c r="W79" s="11">
        <f>'OddsRatio_working_3-way'!V79^2+4*'OddsRatio_working_3-way'!U79^3/27</f>
        <v>-0.15139496802615449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0.22338909056353773</v>
      </c>
      <c r="Y79" s="11">
        <f>IF('OddsRatio_working_3-way'!W79&gt;=0,IF('OddsRatio_working_3-way'!V79+SQRT('OddsRatio_working_3-way'!W79)&gt;0,0,PI()),ACOS('OddsRatio_working_3-way'!V79/(2*'OddsRatio_working_3-way'!X79)))</f>
        <v>1.0570121698543502</v>
      </c>
      <c r="Z79" s="11">
        <f>'OddsRatio_working_3-way'!X79^(1/3)*COS('OddsRatio_working_3-way'!Y79/3)</f>
        <v>0.5694907869380702</v>
      </c>
      <c r="AA79" s="11">
        <f>'OddsRatio_working_3-way'!X79^(1/3)*COS(('OddsRatio_working_3-way'!Y79+2*PI())/3)</f>
        <v>-0.46608257761121497</v>
      </c>
      <c r="AB79" s="11">
        <f>'OddsRatio_working_3-way'!X79^(1/3)*COS(('OddsRatio_working_3-way'!Y79+4*PI())/3)</f>
        <v>-0.10340820932685534</v>
      </c>
      <c r="AC79" s="11">
        <f>'OddsRatio_working_3-way'!X79^(1/3)*SIN('OddsRatio_working_3-way'!Y79/3)</f>
        <v>0.20939014415715271</v>
      </c>
      <c r="AD79" s="11">
        <f>'OddsRatio_working_3-way'!X79^(1/3)*SIN(('OddsRatio_working_3-way'!Y79+2*PI())/3)</f>
        <v>0.38849841663098367</v>
      </c>
      <c r="AE79" s="11">
        <f>'OddsRatio_working_3-way'!X79^(1/3)*SIN(('OddsRatio_working_3-way'!Y79+4*PI())/3)</f>
        <v>-0.59788856078813613</v>
      </c>
      <c r="AF79" s="11">
        <f>-'OddsRatio_working_3-way'!U79/(3*'OddsRatio_working_3-way'!X79^(1/3))*COS(('OddsRatio_working_3-way'!Y79)/3)</f>
        <v>0.5694907869380702</v>
      </c>
      <c r="AG79" s="11">
        <f>-'OddsRatio_working_3-way'!U79/(3*'OddsRatio_working_3-way'!X79^(1/3))*COS(('OddsRatio_working_3-way'!Y79+2*PI())/3)</f>
        <v>-0.46608257761121497</v>
      </c>
      <c r="AH79" s="11">
        <f>-'OddsRatio_working_3-way'!U79/(3*'OddsRatio_working_3-way'!X79^(1/3))*COS(('OddsRatio_working_3-way'!Y79+4*PI())/3)</f>
        <v>-0.10340820932685534</v>
      </c>
      <c r="AI79" s="11">
        <f>'OddsRatio_working_3-way'!U79/(3*'OddsRatio_working_3-way'!X79^(1/3))*SIN(('OddsRatio_working_3-way'!Y79)/3)</f>
        <v>-0.20939014415715271</v>
      </c>
      <c r="AJ79" s="11">
        <f>'OddsRatio_working_3-way'!U79/(3*'OddsRatio_working_3-way'!X79^(1/3))*SIN(('OddsRatio_working_3-way'!Y79+2*PI())/3)</f>
        <v>-0.38849841663098367</v>
      </c>
      <c r="AK79" s="11">
        <f>'OddsRatio_working_3-way'!U79/(3*'OddsRatio_working_3-way'!X79^(1/3))*SIN(('OddsRatio_working_3-way'!Y79+4*PI())/3)</f>
        <v>0.59788856078813613</v>
      </c>
      <c r="AL79" s="11">
        <f>'OddsRatio_working_3-way'!Z79+'OddsRatio_working_3-way'!AF79</f>
        <v>1.1389815738761404</v>
      </c>
      <c r="AM79" s="11">
        <f>'OddsRatio_working_3-way'!AA79+'OddsRatio_working_3-way'!AG79</f>
        <v>-0.93216515522242993</v>
      </c>
      <c r="AN79" s="11">
        <f>'OddsRatio_working_3-way'!AB79+'OddsRatio_working_3-way'!AH79</f>
        <v>-0.20681641865371067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1.1389815738761404</v>
      </c>
      <c r="AS79" s="11">
        <f>IF(('OddsRatio_working_3-way'!X79=0),IF(Q79&gt;0,-Q79^(1/3),(-Q79)^(1/3)),'OddsRatio_working_3-way'!AM79-'OddsRatio_working_3-way'!R79/3)</f>
        <v>-0.93216515522242993</v>
      </c>
      <c r="AT79" s="11">
        <f>IF(('OddsRatio_working_3-way'!X79=0),IF(Q79&gt;0,-Q79^(1/3),(-Q79)^(1/3)),'OddsRatio_working_3-way'!AN79-'OddsRatio_working_3-way'!R79/3)</f>
        <v>-0.20681641865371067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1.72</v>
      </c>
      <c r="B80" s="4">
        <f>IF('True_Odds_Calculator_3-way'!B81="","",'True_Odds_Calculator_3-way'!B81)</f>
        <v>3.98</v>
      </c>
      <c r="C80" s="4">
        <f>IF('True_Odds_Calculator_3-way'!C81="","",'True_Odds_Calculator_3-way'!C81)</f>
        <v>5.23</v>
      </c>
      <c r="D80" s="9">
        <f t="shared" si="26"/>
        <v>0.57140556008315369</v>
      </c>
      <c r="E80" s="9">
        <f t="shared" si="27"/>
        <v>0.24363750669600251</v>
      </c>
      <c r="F80" s="9">
        <f t="shared" si="28"/>
        <v>0.18495693322084381</v>
      </c>
      <c r="G80" s="9">
        <f t="shared" si="29"/>
        <v>1.0417645487268934</v>
      </c>
      <c r="H80" s="9">
        <f t="shared" si="30"/>
        <v>1.7500704750833631</v>
      </c>
      <c r="I80" s="9">
        <f t="shared" si="31"/>
        <v>4.1044583552061429</v>
      </c>
      <c r="J80" s="9">
        <f t="shared" si="32"/>
        <v>5.4066640411147588</v>
      </c>
      <c r="K80" s="11">
        <f t="shared" si="33"/>
        <v>0.58139534883720934</v>
      </c>
      <c r="L80" s="11">
        <f t="shared" si="34"/>
        <v>0.25125628140703515</v>
      </c>
      <c r="M80" s="11">
        <f t="shared" si="35"/>
        <v>0.19120458891013384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-0.25349880712200779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0.22149298674438489</v>
      </c>
      <c r="Q80" s="11">
        <f>2*'OddsRatio_working_3-way'!K80*'OddsRatio_working_3-way'!L80*'OddsRatio_working_3-way'!M80</f>
        <v>5.586203953200123E-2</v>
      </c>
      <c r="R80" s="11">
        <f t="shared" si="36"/>
        <v>0</v>
      </c>
      <c r="S80" s="11">
        <f t="shared" si="37"/>
        <v>-0.87374370419731939</v>
      </c>
      <c r="T80" s="11">
        <f t="shared" si="38"/>
        <v>-0.22036411202958872</v>
      </c>
      <c r="U80" s="11">
        <f>'OddsRatio_working_3-way'!S80-'OddsRatio_working_3-way'!R80^2/3</f>
        <v>-0.87374370419731939</v>
      </c>
      <c r="V80" s="11">
        <f>'OddsRatio_working_3-way'!S80*'OddsRatio_working_3-way'!R80/3-2*'OddsRatio_working_3-way'!R80^3/27-'OddsRatio_working_3-way'!T80</f>
        <v>0.22036411202958872</v>
      </c>
      <c r="W80" s="11">
        <f>'OddsRatio_working_3-way'!V80^2+4*'OddsRatio_working_3-way'!U80^3/27</f>
        <v>-5.0260467252104958E-2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0.1571788862432659</v>
      </c>
      <c r="Y80" s="11">
        <f>IF('OddsRatio_working_3-way'!W80&gt;=0,IF('OddsRatio_working_3-way'!V80+SQRT('OddsRatio_working_3-way'!W80)&gt;0,0,PI()),ACOS('OddsRatio_working_3-way'!V80/(2*'OddsRatio_working_3-way'!X80)))</f>
        <v>0.79400064942996351</v>
      </c>
      <c r="Z80" s="11">
        <f>'OddsRatio_working_3-way'!X80^(1/3)*COS('OddsRatio_working_3-way'!Y80/3)</f>
        <v>0.5208822743634467</v>
      </c>
      <c r="AA80" s="11">
        <f>'OddsRatio_working_3-way'!X80^(1/3)*COS(('OddsRatio_working_3-way'!Y80+2*PI())/3)</f>
        <v>-0.38269974931110301</v>
      </c>
      <c r="AB80" s="11">
        <f>'OddsRatio_working_3-way'!X80^(1/3)*COS(('OddsRatio_working_3-way'!Y80+4*PI())/3)</f>
        <v>-0.13818252505234382</v>
      </c>
      <c r="AC80" s="11">
        <f>'OddsRatio_working_3-way'!X80^(1/3)*SIN('OddsRatio_working_3-way'!Y80/3)</f>
        <v>0.14117208524729485</v>
      </c>
      <c r="AD80" s="11">
        <f>'OddsRatio_working_3-way'!X80^(1/3)*SIN(('OddsRatio_working_3-way'!Y80+2*PI())/3)</f>
        <v>0.38051123935611325</v>
      </c>
      <c r="AE80" s="11">
        <f>'OddsRatio_working_3-way'!X80^(1/3)*SIN(('OddsRatio_working_3-way'!Y80+4*PI())/3)</f>
        <v>-0.52168332460340805</v>
      </c>
      <c r="AF80" s="11">
        <f>-'OddsRatio_working_3-way'!U80/(3*'OddsRatio_working_3-way'!X80^(1/3))*COS(('OddsRatio_working_3-way'!Y80)/3)</f>
        <v>0.52088227436344681</v>
      </c>
      <c r="AG80" s="11">
        <f>-'OddsRatio_working_3-way'!U80/(3*'OddsRatio_working_3-way'!X80^(1/3))*COS(('OddsRatio_working_3-way'!Y80+2*PI())/3)</f>
        <v>-0.38269974931110307</v>
      </c>
      <c r="AH80" s="11">
        <f>-'OddsRatio_working_3-way'!U80/(3*'OddsRatio_working_3-way'!X80^(1/3))*COS(('OddsRatio_working_3-way'!Y80+4*PI())/3)</f>
        <v>-0.13818252505234385</v>
      </c>
      <c r="AI80" s="11">
        <f>'OddsRatio_working_3-way'!U80/(3*'OddsRatio_working_3-way'!X80^(1/3))*SIN(('OddsRatio_working_3-way'!Y80)/3)</f>
        <v>-0.14117208524729488</v>
      </c>
      <c r="AJ80" s="11">
        <f>'OddsRatio_working_3-way'!U80/(3*'OddsRatio_working_3-way'!X80^(1/3))*SIN(('OddsRatio_working_3-way'!Y80+2*PI())/3)</f>
        <v>-0.38051123935611336</v>
      </c>
      <c r="AK80" s="11">
        <f>'OddsRatio_working_3-way'!U80/(3*'OddsRatio_working_3-way'!X80^(1/3))*SIN(('OddsRatio_working_3-way'!Y80+4*PI())/3)</f>
        <v>0.52168332460340816</v>
      </c>
      <c r="AL80" s="11">
        <f>'OddsRatio_working_3-way'!Z80+'OddsRatio_working_3-way'!AF80</f>
        <v>1.0417645487268934</v>
      </c>
      <c r="AM80" s="11">
        <f>'OddsRatio_working_3-way'!AA80+'OddsRatio_working_3-way'!AG80</f>
        <v>-0.76539949862220613</v>
      </c>
      <c r="AN80" s="11">
        <f>'OddsRatio_working_3-way'!AB80+'OddsRatio_working_3-way'!AH80</f>
        <v>-0.2763650501046877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1.0417645487268934</v>
      </c>
      <c r="AS80" s="11">
        <f>IF(('OddsRatio_working_3-way'!X80=0),IF(Q80&gt;0,-Q80^(1/3),(-Q80)^(1/3)),'OddsRatio_working_3-way'!AM80-'OddsRatio_working_3-way'!R80/3)</f>
        <v>-0.76539949862220613</v>
      </c>
      <c r="AT80" s="11">
        <f>IF(('OddsRatio_working_3-way'!X80=0),IF(Q80&gt;0,-Q80^(1/3),(-Q80)^(1/3)),'OddsRatio_working_3-way'!AN80-'OddsRatio_working_3-way'!R80/3)</f>
        <v>-0.2763650501046877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4.26</v>
      </c>
      <c r="B81" s="4">
        <f>IF('True_Odds_Calculator_3-way'!B82="","",'True_Odds_Calculator_3-way'!B82)</f>
        <v>4.0199999999999996</v>
      </c>
      <c r="C81" s="4">
        <f>IF('True_Odds_Calculator_3-way'!C82="","",'True_Odds_Calculator_3-way'!C82)</f>
        <v>1.85</v>
      </c>
      <c r="D81" s="9">
        <f t="shared" si="26"/>
        <v>0.2277539250120536</v>
      </c>
      <c r="E81" s="9">
        <f t="shared" si="27"/>
        <v>0.24148282023436077</v>
      </c>
      <c r="F81" s="9">
        <f t="shared" si="28"/>
        <v>0.53076325475358554</v>
      </c>
      <c r="G81" s="9">
        <f t="shared" si="29"/>
        <v>1.0400931578391912</v>
      </c>
      <c r="H81" s="9">
        <f t="shared" si="30"/>
        <v>4.3907036945557634</v>
      </c>
      <c r="I81" s="9">
        <f t="shared" si="31"/>
        <v>4.1410813366743566</v>
      </c>
      <c r="J81" s="9">
        <f t="shared" si="32"/>
        <v>1.8840791841633129</v>
      </c>
      <c r="K81" s="11">
        <f t="shared" si="33"/>
        <v>0.23474178403755869</v>
      </c>
      <c r="L81" s="11">
        <f t="shared" si="34"/>
        <v>0.24875621890547267</v>
      </c>
      <c r="M81" s="11">
        <f t="shared" si="35"/>
        <v>0.54054054054054046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-0.26414116449853253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0.22505162299150105</v>
      </c>
      <c r="Q81" s="11">
        <f>2*'OddsRatio_working_3-way'!K81*'OddsRatio_working_3-way'!L81*'OddsRatio_working_3-way'!M81</f>
        <v>6.3128084990603392E-2</v>
      </c>
      <c r="R81" s="11">
        <f t="shared" si="36"/>
        <v>0</v>
      </c>
      <c r="S81" s="11">
        <f t="shared" si="37"/>
        <v>-0.85201268578775935</v>
      </c>
      <c r="T81" s="11">
        <f t="shared" si="38"/>
        <v>-0.23899374075392973</v>
      </c>
      <c r="U81" s="11">
        <f>'OddsRatio_working_3-way'!S81-'OddsRatio_working_3-way'!R81^2/3</f>
        <v>-0.85201268578775935</v>
      </c>
      <c r="V81" s="11">
        <f>'OddsRatio_working_3-way'!S81*'OddsRatio_working_3-way'!R81/3-2*'OddsRatio_working_3-way'!R81^3/27-'OddsRatio_working_3-way'!T81</f>
        <v>0.23899374075392973</v>
      </c>
      <c r="W81" s="11">
        <f>'OddsRatio_working_3-way'!V81^2+4*'OddsRatio_working_3-way'!U81^3/27</f>
        <v>-3.4511300680972322E-2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0.15135166731863983</v>
      </c>
      <c r="Y81" s="11">
        <f>IF('OddsRatio_working_3-way'!W81&gt;=0,IF('OddsRatio_working_3-way'!V81+SQRT('OddsRatio_working_3-way'!W81)&gt;0,0,PI()),ACOS('OddsRatio_working_3-way'!V81/(2*'OddsRatio_working_3-way'!X81)))</f>
        <v>0.66075150952772066</v>
      </c>
      <c r="Z81" s="11">
        <f>'OddsRatio_working_3-way'!X81^(1/3)*COS('OddsRatio_working_3-way'!Y81/3)</f>
        <v>0.5200465789195956</v>
      </c>
      <c r="AA81" s="11">
        <f>'OddsRatio_working_3-way'!X81^(1/3)*COS(('OddsRatio_working_3-way'!Y81+2*PI())/3)</f>
        <v>-0.3608540301218523</v>
      </c>
      <c r="AB81" s="11">
        <f>'OddsRatio_working_3-way'!X81^(1/3)*COS(('OddsRatio_working_3-way'!Y81+4*PI())/3)</f>
        <v>-0.15919254879774347</v>
      </c>
      <c r="AC81" s="11">
        <f>'OddsRatio_working_3-way'!X81^(1/3)*SIN('OddsRatio_working_3-way'!Y81/3)</f>
        <v>0.11642931052765292</v>
      </c>
      <c r="AD81" s="11">
        <f>'OddsRatio_working_3-way'!X81^(1/3)*SIN(('OddsRatio_working_3-way'!Y81+2*PI())/3)</f>
        <v>0.39215889323173225</v>
      </c>
      <c r="AE81" s="11">
        <f>'OddsRatio_working_3-way'!X81^(1/3)*SIN(('OddsRatio_working_3-way'!Y81+4*PI())/3)</f>
        <v>-0.50858820375938518</v>
      </c>
      <c r="AF81" s="11">
        <f>-'OddsRatio_working_3-way'!U81/(3*'OddsRatio_working_3-way'!X81^(1/3))*COS(('OddsRatio_working_3-way'!Y81)/3)</f>
        <v>0.52004657891959549</v>
      </c>
      <c r="AG81" s="11">
        <f>-'OddsRatio_working_3-way'!U81/(3*'OddsRatio_working_3-way'!X81^(1/3))*COS(('OddsRatio_working_3-way'!Y81+2*PI())/3)</f>
        <v>-0.36085403012185224</v>
      </c>
      <c r="AH81" s="11">
        <f>-'OddsRatio_working_3-way'!U81/(3*'OddsRatio_working_3-way'!X81^(1/3))*COS(('OddsRatio_working_3-way'!Y81+4*PI())/3)</f>
        <v>-0.15919254879774344</v>
      </c>
      <c r="AI81" s="11">
        <f>'OddsRatio_working_3-way'!U81/(3*'OddsRatio_working_3-way'!X81^(1/3))*SIN(('OddsRatio_working_3-way'!Y81)/3)</f>
        <v>-0.11642931052765289</v>
      </c>
      <c r="AJ81" s="11">
        <f>'OddsRatio_working_3-way'!U81/(3*'OddsRatio_working_3-way'!X81^(1/3))*SIN(('OddsRatio_working_3-way'!Y81+2*PI())/3)</f>
        <v>-0.3921588932317322</v>
      </c>
      <c r="AK81" s="11">
        <f>'OddsRatio_working_3-way'!U81/(3*'OddsRatio_working_3-way'!X81^(1/3))*SIN(('OddsRatio_working_3-way'!Y81+4*PI())/3)</f>
        <v>0.50858820375938507</v>
      </c>
      <c r="AL81" s="11">
        <f>'OddsRatio_working_3-way'!Z81+'OddsRatio_working_3-way'!AF81</f>
        <v>1.0400931578391912</v>
      </c>
      <c r="AM81" s="11">
        <f>'OddsRatio_working_3-way'!AA81+'OddsRatio_working_3-way'!AG81</f>
        <v>-0.72170806024370449</v>
      </c>
      <c r="AN81" s="11">
        <f>'OddsRatio_working_3-way'!AB81+'OddsRatio_working_3-way'!AH81</f>
        <v>-0.31838509759548694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1.0400931578391912</v>
      </c>
      <c r="AS81" s="11">
        <f>IF(('OddsRatio_working_3-way'!X81=0),IF(Q81&gt;0,-Q81^(1/3),(-Q81)^(1/3)),'OddsRatio_working_3-way'!AM81-'OddsRatio_working_3-way'!R81/3)</f>
        <v>-0.72170806024370449</v>
      </c>
      <c r="AT81" s="11">
        <f>IF(('OddsRatio_working_3-way'!X81=0),IF(Q81&gt;0,-Q81^(1/3),(-Q81)^(1/3)),'OddsRatio_working_3-way'!AN81-'OddsRatio_working_3-way'!R81/3)</f>
        <v>-0.31838509759548694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2.97</v>
      </c>
      <c r="B82" s="4">
        <f>IF('True_Odds_Calculator_3-way'!B83="","",'True_Odds_Calculator_3-way'!B83)</f>
        <v>3.23</v>
      </c>
      <c r="C82" s="4">
        <f>IF('True_Odds_Calculator_3-way'!C83="","",'True_Odds_Calculator_3-way'!C83)</f>
        <v>2.52</v>
      </c>
      <c r="D82" s="9">
        <f t="shared" si="26"/>
        <v>0.32247427879873797</v>
      </c>
      <c r="E82" s="9">
        <f t="shared" si="27"/>
        <v>0.29600556796711741</v>
      </c>
      <c r="F82" s="9">
        <f t="shared" si="28"/>
        <v>0.38152015323414462</v>
      </c>
      <c r="G82" s="9">
        <f t="shared" si="29"/>
        <v>1.0665088923374664</v>
      </c>
      <c r="H82" s="9">
        <f t="shared" si="30"/>
        <v>3.1010225179048096</v>
      </c>
      <c r="I82" s="9">
        <f t="shared" si="31"/>
        <v>3.3783148299125498</v>
      </c>
      <c r="J82" s="9">
        <f t="shared" si="32"/>
        <v>2.621093516352949</v>
      </c>
      <c r="K82" s="11">
        <f t="shared" si="33"/>
        <v>0.33670033670033667</v>
      </c>
      <c r="L82" s="11">
        <f t="shared" si="34"/>
        <v>0.30959752321981426</v>
      </c>
      <c r="M82" s="11">
        <f t="shared" si="35"/>
        <v>0.3968253968253968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-0.27622002785401489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0.23661186371884685</v>
      </c>
      <c r="Q82" s="11">
        <f>2*'OddsRatio_working_3-way'!K82*'OddsRatio_working_3-way'!L82*'OddsRatio_working_3-way'!M82</f>
        <v>8.2731420880715681E-2</v>
      </c>
      <c r="R82" s="11">
        <f t="shared" si="36"/>
        <v>0</v>
      </c>
      <c r="S82" s="11">
        <f t="shared" si="37"/>
        <v>-0.85660647259038958</v>
      </c>
      <c r="T82" s="11">
        <f t="shared" si="38"/>
        <v>-0.29951275265398236</v>
      </c>
      <c r="U82" s="11">
        <f>'OddsRatio_working_3-way'!S82-'OddsRatio_working_3-way'!R82^2/3</f>
        <v>-0.85660647259038958</v>
      </c>
      <c r="V82" s="11">
        <f>'OddsRatio_working_3-way'!S82*'OddsRatio_working_3-way'!R82/3-2*'OddsRatio_working_3-way'!R82^3/27-'OddsRatio_working_3-way'!T82</f>
        <v>0.29951275265398236</v>
      </c>
      <c r="W82" s="11">
        <f>'OddsRatio_working_3-way'!V82^2+4*'OddsRatio_working_3-way'!U82^3/27</f>
        <v>-3.4115352430507673E-3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0.15257737729215987</v>
      </c>
      <c r="Y82" s="11">
        <f>IF('OddsRatio_working_3-way'!W82&gt;=0,IF('OddsRatio_working_3-way'!V82+SQRT('OddsRatio_working_3-way'!W82)&gt;0,0,PI()),ACOS('OddsRatio_working_3-way'!V82/(2*'OddsRatio_working_3-way'!X82)))</f>
        <v>0.19259409217066703</v>
      </c>
      <c r="Z82" s="11">
        <f>'OddsRatio_working_3-way'!X82^(1/3)*COS('OddsRatio_working_3-way'!Y82/3)</f>
        <v>0.5332544461687333</v>
      </c>
      <c r="AA82" s="11">
        <f>'OddsRatio_working_3-way'!X82^(1/3)*COS(('OddsRatio_working_3-way'!Y82+2*PI())/3)</f>
        <v>-0.29631543418836637</v>
      </c>
      <c r="AB82" s="11">
        <f>'OddsRatio_working_3-way'!X82^(1/3)*COS(('OddsRatio_working_3-way'!Y82+4*PI())/3)</f>
        <v>-0.23693901198036674</v>
      </c>
      <c r="AC82" s="11">
        <f>'OddsRatio_working_3-way'!X82^(1/3)*SIN('OddsRatio_working_3-way'!Y82/3)</f>
        <v>3.4280993345305419E-2</v>
      </c>
      <c r="AD82" s="11">
        <f>'OddsRatio_working_3-way'!X82^(1/3)*SIN(('OddsRatio_working_3-way'!Y82+2*PI())/3)</f>
        <v>0.44467140039047176</v>
      </c>
      <c r="AE82" s="11">
        <f>'OddsRatio_working_3-way'!X82^(1/3)*SIN(('OddsRatio_working_3-way'!Y82+4*PI())/3)</f>
        <v>-0.47895239373577719</v>
      </c>
      <c r="AF82" s="11">
        <f>-'OddsRatio_working_3-way'!U82/(3*'OddsRatio_working_3-way'!X82^(1/3))*COS(('OddsRatio_working_3-way'!Y82)/3)</f>
        <v>0.53325444616873308</v>
      </c>
      <c r="AG82" s="11">
        <f>-'OddsRatio_working_3-way'!U82/(3*'OddsRatio_working_3-way'!X82^(1/3))*COS(('OddsRatio_working_3-way'!Y82+2*PI())/3)</f>
        <v>-0.29631543418836626</v>
      </c>
      <c r="AH82" s="11">
        <f>-'OddsRatio_working_3-way'!U82/(3*'OddsRatio_working_3-way'!X82^(1/3))*COS(('OddsRatio_working_3-way'!Y82+4*PI())/3)</f>
        <v>-0.23693901198036665</v>
      </c>
      <c r="AI82" s="11">
        <f>'OddsRatio_working_3-way'!U82/(3*'OddsRatio_working_3-way'!X82^(1/3))*SIN(('OddsRatio_working_3-way'!Y82)/3)</f>
        <v>-3.4280993345305405E-2</v>
      </c>
      <c r="AJ82" s="11">
        <f>'OddsRatio_working_3-way'!U82/(3*'OddsRatio_working_3-way'!X82^(1/3))*SIN(('OddsRatio_working_3-way'!Y82+2*PI())/3)</f>
        <v>-0.44467140039047154</v>
      </c>
      <c r="AK82" s="11">
        <f>'OddsRatio_working_3-way'!U82/(3*'OddsRatio_working_3-way'!X82^(1/3))*SIN(('OddsRatio_working_3-way'!Y82+4*PI())/3)</f>
        <v>0.47895239373577697</v>
      </c>
      <c r="AL82" s="11">
        <f>'OddsRatio_working_3-way'!Z82+'OddsRatio_working_3-way'!AF82</f>
        <v>1.0665088923374664</v>
      </c>
      <c r="AM82" s="11">
        <f>'OddsRatio_working_3-way'!AA82+'OddsRatio_working_3-way'!AG82</f>
        <v>-0.59263086837673262</v>
      </c>
      <c r="AN82" s="11">
        <f>'OddsRatio_working_3-way'!AB82+'OddsRatio_working_3-way'!AH82</f>
        <v>-0.47387802396073342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1.0665088923374664</v>
      </c>
      <c r="AS82" s="11">
        <f>IF(('OddsRatio_working_3-way'!X82=0),IF(Q82&gt;0,-Q82^(1/3),(-Q82)^(1/3)),'OddsRatio_working_3-way'!AM82-'OddsRatio_working_3-way'!R82/3)</f>
        <v>-0.59263086837673262</v>
      </c>
      <c r="AT82" s="11">
        <f>IF(('OddsRatio_working_3-way'!X82=0),IF(Q82&gt;0,-Q82^(1/3),(-Q82)^(1/3)),'OddsRatio_working_3-way'!AN82-'OddsRatio_working_3-way'!R82/3)</f>
        <v>-0.47387802396073342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1.95</v>
      </c>
      <c r="B83" s="4">
        <f>IF('True_Odds_Calculator_3-way'!B84="","",'True_Odds_Calculator_3-way'!B84)</f>
        <v>3.33</v>
      </c>
      <c r="C83" s="4">
        <f>IF('True_Odds_Calculator_3-way'!C84="","",'True_Odds_Calculator_3-way'!C84)</f>
        <v>4.3</v>
      </c>
      <c r="D83" s="9">
        <f t="shared" si="26"/>
        <v>0.4947547616325027</v>
      </c>
      <c r="E83" s="9">
        <f t="shared" si="27"/>
        <v>0.28533636375354288</v>
      </c>
      <c r="F83" s="9">
        <f t="shared" si="28"/>
        <v>0.21990887461395453</v>
      </c>
      <c r="G83" s="9">
        <f t="shared" si="29"/>
        <v>1.0749509337991174</v>
      </c>
      <c r="H83" s="9">
        <f t="shared" si="30"/>
        <v>2.021203387109161</v>
      </c>
      <c r="I83" s="9">
        <f t="shared" si="31"/>
        <v>3.5046356757519432</v>
      </c>
      <c r="J83" s="9">
        <f t="shared" si="32"/>
        <v>4.5473380815370881</v>
      </c>
      <c r="K83" s="11">
        <f t="shared" si="33"/>
        <v>0.51282051282051289</v>
      </c>
      <c r="L83" s="11">
        <f t="shared" si="34"/>
        <v>0.3003003003003003</v>
      </c>
      <c r="M83" s="11">
        <f t="shared" si="35"/>
        <v>0.23255813953488372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-0.26160507555856394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0.23565604960953795</v>
      </c>
      <c r="Q83" s="11">
        <f>2*'OddsRatio_working_3-way'!K83*'OddsRatio_working_3-way'!L83*'OddsRatio_working_3-way'!M83</f>
        <v>7.1627978604722795E-2</v>
      </c>
      <c r="R83" s="11">
        <f t="shared" si="36"/>
        <v>0</v>
      </c>
      <c r="S83" s="11">
        <f t="shared" si="37"/>
        <v>-0.90080840024368358</v>
      </c>
      <c r="T83" s="11">
        <f t="shared" si="38"/>
        <v>-0.27380194536282182</v>
      </c>
      <c r="U83" s="11">
        <f>'OddsRatio_working_3-way'!S83-'OddsRatio_working_3-way'!R83^2/3</f>
        <v>-0.90080840024368358</v>
      </c>
      <c r="V83" s="11">
        <f>'OddsRatio_working_3-way'!S83*'OddsRatio_working_3-way'!R83/3-2*'OddsRatio_working_3-way'!R83^3/27-'OddsRatio_working_3-way'!T83</f>
        <v>0.27380194536282182</v>
      </c>
      <c r="W83" s="11">
        <f>'OddsRatio_working_3-way'!V83^2+4*'OddsRatio_working_3-way'!U83^3/27</f>
        <v>-3.3323780285908461E-2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0.16453820648285167</v>
      </c>
      <c r="Y83" s="11">
        <f>IF('OddsRatio_working_3-way'!W83&gt;=0,IF('OddsRatio_working_3-way'!V83+SQRT('OddsRatio_working_3-way'!W83)&gt;0,0,PI()),ACOS('OddsRatio_working_3-way'!V83/(2*'OddsRatio_working_3-way'!X83)))</f>
        <v>0.58803646347016614</v>
      </c>
      <c r="Z83" s="11">
        <f>'OddsRatio_working_3-way'!X83^(1/3)*COS('OddsRatio_working_3-way'!Y83/3)</f>
        <v>0.53747546689955872</v>
      </c>
      <c r="AA83" s="11">
        <f>'OddsRatio_working_3-way'!X83^(1/3)*COS(('OddsRatio_working_3-way'!Y83+2*PI())/3)</f>
        <v>-0.36116171259884533</v>
      </c>
      <c r="AB83" s="11">
        <f>'OddsRatio_working_3-way'!X83^(1/3)*COS(('OddsRatio_working_3-way'!Y83+4*PI())/3)</f>
        <v>-0.17631375430071333</v>
      </c>
      <c r="AC83" s="11">
        <f>'OddsRatio_working_3-way'!X83^(1/3)*SIN('OddsRatio_working_3-way'!Y83/3)</f>
        <v>0.10672201848257923</v>
      </c>
      <c r="AD83" s="11">
        <f>'OddsRatio_working_3-way'!X83^(1/3)*SIN(('OddsRatio_working_3-way'!Y83+2*PI())/3)</f>
        <v>0.41210639900463047</v>
      </c>
      <c r="AE83" s="11">
        <f>'OddsRatio_working_3-way'!X83^(1/3)*SIN(('OddsRatio_working_3-way'!Y83+4*PI())/3)</f>
        <v>-0.51882841748720965</v>
      </c>
      <c r="AF83" s="11">
        <f>-'OddsRatio_working_3-way'!U83/(3*'OddsRatio_working_3-way'!X83^(1/3))*COS(('OddsRatio_working_3-way'!Y83)/3)</f>
        <v>0.53747546689955861</v>
      </c>
      <c r="AG83" s="11">
        <f>-'OddsRatio_working_3-way'!U83/(3*'OddsRatio_working_3-way'!X83^(1/3))*COS(('OddsRatio_working_3-way'!Y83+2*PI())/3)</f>
        <v>-0.36116171259884527</v>
      </c>
      <c r="AH83" s="11">
        <f>-'OddsRatio_working_3-way'!U83/(3*'OddsRatio_working_3-way'!X83^(1/3))*COS(('OddsRatio_working_3-way'!Y83+4*PI())/3)</f>
        <v>-0.17631375430071328</v>
      </c>
      <c r="AI83" s="11">
        <f>'OddsRatio_working_3-way'!U83/(3*'OddsRatio_working_3-way'!X83^(1/3))*SIN(('OddsRatio_working_3-way'!Y83)/3)</f>
        <v>-0.1067220184825792</v>
      </c>
      <c r="AJ83" s="11">
        <f>'OddsRatio_working_3-way'!U83/(3*'OddsRatio_working_3-way'!X83^(1/3))*SIN(('OddsRatio_working_3-way'!Y83+2*PI())/3)</f>
        <v>-0.41210639900463042</v>
      </c>
      <c r="AK83" s="11">
        <f>'OddsRatio_working_3-way'!U83/(3*'OddsRatio_working_3-way'!X83^(1/3))*SIN(('OddsRatio_working_3-way'!Y83+4*PI())/3)</f>
        <v>0.51882841748720954</v>
      </c>
      <c r="AL83" s="11">
        <f>'OddsRatio_working_3-way'!Z83+'OddsRatio_working_3-way'!AF83</f>
        <v>1.0749509337991174</v>
      </c>
      <c r="AM83" s="11">
        <f>'OddsRatio_working_3-way'!AA83+'OddsRatio_working_3-way'!AG83</f>
        <v>-0.72232342519769066</v>
      </c>
      <c r="AN83" s="11">
        <f>'OddsRatio_working_3-way'!AB83+'OddsRatio_working_3-way'!AH83</f>
        <v>-0.35262750860142661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1.0749509337991174</v>
      </c>
      <c r="AS83" s="11">
        <f>IF(('OddsRatio_working_3-way'!X83=0),IF(Q83&gt;0,-Q83^(1/3),(-Q83)^(1/3)),'OddsRatio_working_3-way'!AM83-'OddsRatio_working_3-way'!R83/3)</f>
        <v>-0.72232342519769066</v>
      </c>
      <c r="AT83" s="11">
        <f>IF(('OddsRatio_working_3-way'!X83=0),IF(Q83&gt;0,-Q83^(1/3),(-Q83)^(1/3)),'OddsRatio_working_3-way'!AN83-'OddsRatio_working_3-way'!R83/3)</f>
        <v>-0.35262750860142661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3.47</v>
      </c>
      <c r="D84" s="9">
        <f t="shared" si="26"/>
        <v>0.40075114249865113</v>
      </c>
      <c r="E84" s="9">
        <f t="shared" si="27"/>
        <v>0.32438474684462981</v>
      </c>
      <c r="F84" s="9">
        <f t="shared" si="28"/>
        <v>0.27486411065671917</v>
      </c>
      <c r="G84" s="9">
        <f t="shared" si="29"/>
        <v>1.0680815419426781</v>
      </c>
      <c r="H84" s="9">
        <f t="shared" si="30"/>
        <v>2.4953141587197494</v>
      </c>
      <c r="I84" s="9">
        <f t="shared" si="31"/>
        <v>3.0827590067882227</v>
      </c>
      <c r="J84" s="9">
        <f t="shared" si="32"/>
        <v>3.6381614085984149</v>
      </c>
      <c r="K84" s="11">
        <f t="shared" si="33"/>
        <v>0.41666666666666669</v>
      </c>
      <c r="L84" s="11">
        <f t="shared" si="34"/>
        <v>0.33898305084745761</v>
      </c>
      <c r="M84" s="11">
        <f t="shared" si="35"/>
        <v>0.28818443804034583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-0.27447125482342594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0.2368973770331656</v>
      </c>
      <c r="Q84" s="11">
        <f>2*'OddsRatio_working_3-way'!K84*'OddsRatio_working_3-way'!L84*'OddsRatio_working_3-way'!M84</f>
        <v>8.1408033344730457E-2</v>
      </c>
      <c r="R84" s="11">
        <f t="shared" si="36"/>
        <v>0</v>
      </c>
      <c r="S84" s="11">
        <f t="shared" si="37"/>
        <v>-0.86310450682920314</v>
      </c>
      <c r="T84" s="11">
        <f t="shared" si="38"/>
        <v>-0.29659948688288773</v>
      </c>
      <c r="U84" s="11">
        <f>'OddsRatio_working_3-way'!S84-'OddsRatio_working_3-way'!R84^2/3</f>
        <v>-0.86310450682920314</v>
      </c>
      <c r="V84" s="11">
        <f>'OddsRatio_working_3-way'!S84*'OddsRatio_working_3-way'!R84/3-2*'OddsRatio_working_3-way'!R84^3/27-'OddsRatio_working_3-way'!T84</f>
        <v>0.29659948688288773</v>
      </c>
      <c r="W84" s="11">
        <f>'OddsRatio_working_3-way'!V84^2+4*'OddsRatio_working_3-way'!U84^3/27</f>
        <v>-7.283437064867046E-3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0.15431679484429048</v>
      </c>
      <c r="Y84" s="11">
        <f>IF('OddsRatio_working_3-way'!W84&gt;=0,IF('OddsRatio_working_3-way'!V84+SQRT('OddsRatio_working_3-way'!W84)&gt;0,0,PI()),ACOS('OddsRatio_working_3-way'!V84/(2*'OddsRatio_working_3-way'!X84)))</f>
        <v>0.28016998709446028</v>
      </c>
      <c r="Z84" s="11">
        <f>'OddsRatio_working_3-way'!X84^(1/3)*COS('OddsRatio_working_3-way'!Y84/3)</f>
        <v>0.53404077097133917</v>
      </c>
      <c r="AA84" s="11">
        <f>'OddsRatio_working_3-way'!X84^(1/3)*COS(('OddsRatio_working_3-way'!Y84+2*PI())/3)</f>
        <v>-0.31033860235287275</v>
      </c>
      <c r="AB84" s="11">
        <f>'OddsRatio_working_3-way'!X84^(1/3)*COS(('OddsRatio_working_3-way'!Y84+4*PI())/3)</f>
        <v>-0.22370216861846651</v>
      </c>
      <c r="AC84" s="11">
        <f>'OddsRatio_working_3-way'!X84^(1/3)*SIN('OddsRatio_working_3-way'!Y84/3)</f>
        <v>5.0019568338188838E-2</v>
      </c>
      <c r="AD84" s="11">
        <f>'OddsRatio_working_3-way'!X84^(1/3)*SIN(('OddsRatio_working_3-way'!Y84+2*PI())/3)</f>
        <v>0.43748309014871256</v>
      </c>
      <c r="AE84" s="11">
        <f>'OddsRatio_working_3-way'!X84^(1/3)*SIN(('OddsRatio_working_3-way'!Y84+4*PI())/3)</f>
        <v>-0.48750265848690127</v>
      </c>
      <c r="AF84" s="11">
        <f>-'OddsRatio_working_3-way'!U84/(3*'OddsRatio_working_3-way'!X84^(1/3))*COS(('OddsRatio_working_3-way'!Y84)/3)</f>
        <v>0.53404077097133906</v>
      </c>
      <c r="AG84" s="11">
        <f>-'OddsRatio_working_3-way'!U84/(3*'OddsRatio_working_3-way'!X84^(1/3))*COS(('OddsRatio_working_3-way'!Y84+2*PI())/3)</f>
        <v>-0.31033860235287269</v>
      </c>
      <c r="AH84" s="11">
        <f>-'OddsRatio_working_3-way'!U84/(3*'OddsRatio_working_3-way'!X84^(1/3))*COS(('OddsRatio_working_3-way'!Y84+4*PI())/3)</f>
        <v>-0.22370216861846648</v>
      </c>
      <c r="AI84" s="11">
        <f>'OddsRatio_working_3-way'!U84/(3*'OddsRatio_working_3-way'!X84^(1/3))*SIN(('OddsRatio_working_3-way'!Y84)/3)</f>
        <v>-5.0019568338188825E-2</v>
      </c>
      <c r="AJ84" s="11">
        <f>'OddsRatio_working_3-way'!U84/(3*'OddsRatio_working_3-way'!X84^(1/3))*SIN(('OddsRatio_working_3-way'!Y84+2*PI())/3)</f>
        <v>-0.43748309014871251</v>
      </c>
      <c r="AK84" s="11">
        <f>'OddsRatio_working_3-way'!U84/(3*'OddsRatio_working_3-way'!X84^(1/3))*SIN(('OddsRatio_working_3-way'!Y84+4*PI())/3)</f>
        <v>0.48750265848690116</v>
      </c>
      <c r="AL84" s="11">
        <f>'OddsRatio_working_3-way'!Z84+'OddsRatio_working_3-way'!AF84</f>
        <v>1.0680815419426781</v>
      </c>
      <c r="AM84" s="11">
        <f>'OddsRatio_working_3-way'!AA84+'OddsRatio_working_3-way'!AG84</f>
        <v>-0.62067720470574539</v>
      </c>
      <c r="AN84" s="11">
        <f>'OddsRatio_working_3-way'!AB84+'OddsRatio_working_3-way'!AH84</f>
        <v>-0.44740433723693296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1.0680815419426781</v>
      </c>
      <c r="AS84" s="11">
        <f>IF(('OddsRatio_working_3-way'!X84=0),IF(Q84&gt;0,-Q84^(1/3),(-Q84)^(1/3)),'OddsRatio_working_3-way'!AM84-'OddsRatio_working_3-way'!R84/3)</f>
        <v>-0.62067720470574539</v>
      </c>
      <c r="AT84" s="11">
        <f>IF(('OddsRatio_working_3-way'!X84=0),IF(Q84&gt;0,-Q84^(1/3),(-Q84)^(1/3)),'OddsRatio_working_3-way'!AN84-'OddsRatio_working_3-way'!R84/3)</f>
        <v>-0.44740433723693296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3.06</v>
      </c>
      <c r="C85" s="4">
        <f>IF('True_Odds_Calculator_3-way'!C86="","",'True_Odds_Calculator_3-way'!C86)</f>
        <v>3.89</v>
      </c>
      <c r="D85" s="9">
        <f t="shared" si="26"/>
        <v>0.44387032403131477</v>
      </c>
      <c r="E85" s="9">
        <f t="shared" si="27"/>
        <v>0.31191722943125982</v>
      </c>
      <c r="F85" s="9">
        <f t="shared" si="28"/>
        <v>0.24421244653742541</v>
      </c>
      <c r="G85" s="9">
        <f t="shared" si="29"/>
        <v>1.0708634563760806</v>
      </c>
      <c r="H85" s="9">
        <f t="shared" si="30"/>
        <v>2.2529102439600144</v>
      </c>
      <c r="I85" s="9">
        <f t="shared" si="31"/>
        <v>3.2059787201347256</v>
      </c>
      <c r="J85" s="9">
        <f t="shared" si="32"/>
        <v>4.0947953889268724</v>
      </c>
      <c r="K85" s="11">
        <f t="shared" si="33"/>
        <v>0.46082949308755761</v>
      </c>
      <c r="L85" s="11">
        <f t="shared" si="34"/>
        <v>0.32679738562091504</v>
      </c>
      <c r="M85" s="11">
        <f t="shared" si="35"/>
        <v>0.25706940874035988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-0.26966225581367809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0.23693033063627639</v>
      </c>
      <c r="Q85" s="11">
        <f>2*'OddsRatio_working_3-way'!K85*'OddsRatio_working_3-way'!L85*'OddsRatio_working_3-way'!M85</f>
        <v>7.7428212626234116E-2</v>
      </c>
      <c r="R85" s="11">
        <f t="shared" si="36"/>
        <v>0</v>
      </c>
      <c r="S85" s="11">
        <f t="shared" si="37"/>
        <v>-0.87861881122874808</v>
      </c>
      <c r="T85" s="11">
        <f t="shared" si="38"/>
        <v>-0.28713033046691111</v>
      </c>
      <c r="U85" s="11">
        <f>'OddsRatio_working_3-way'!S85-'OddsRatio_working_3-way'!R85^2/3</f>
        <v>-0.87861881122874808</v>
      </c>
      <c r="V85" s="11">
        <f>'OddsRatio_working_3-way'!S85*'OddsRatio_working_3-way'!R85/3-2*'OddsRatio_working_3-way'!R85^3/27-'OddsRatio_working_3-way'!T85</f>
        <v>0.28713033046691111</v>
      </c>
      <c r="W85" s="11">
        <f>'OddsRatio_working_3-way'!V85^2+4*'OddsRatio_working_3-way'!U85^3/27</f>
        <v>-1.8040359384236718E-2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0.15849620347052032</v>
      </c>
      <c r="Y85" s="11">
        <f>IF('OddsRatio_working_3-way'!W85&gt;=0,IF('OddsRatio_working_3-way'!V85+SQRT('OddsRatio_working_3-way'!W85)&gt;0,0,PI()),ACOS('OddsRatio_working_3-way'!V85/(2*'OddsRatio_working_3-way'!X85)))</f>
        <v>0.43754265770042755</v>
      </c>
      <c r="Z85" s="11">
        <f>'OddsRatio_working_3-way'!X85^(1/3)*COS('OddsRatio_working_3-way'!Y85/3)</f>
        <v>0.53543172818804019</v>
      </c>
      <c r="AA85" s="11">
        <f>'OddsRatio_working_3-way'!X85^(1/3)*COS(('OddsRatio_working_3-way'!Y85+2*PI())/3)</f>
        <v>-0.33582864662684209</v>
      </c>
      <c r="AB85" s="11">
        <f>'OddsRatio_working_3-way'!X85^(1/3)*COS(('OddsRatio_working_3-way'!Y85+4*PI())/3)</f>
        <v>-0.19960308156119796</v>
      </c>
      <c r="AC85" s="11">
        <f>'OddsRatio_working_3-way'!X85^(1/3)*SIN('OddsRatio_working_3-way'!Y85/3)</f>
        <v>7.8649866661158405E-2</v>
      </c>
      <c r="AD85" s="11">
        <f>'OddsRatio_working_3-way'!X85^(1/3)*SIN(('OddsRatio_working_3-way'!Y85+2*PI())/3)</f>
        <v>0.42437254527246804</v>
      </c>
      <c r="AE85" s="11">
        <f>'OddsRatio_working_3-way'!X85^(1/3)*SIN(('OddsRatio_working_3-way'!Y85+4*PI())/3)</f>
        <v>-0.50302241193362651</v>
      </c>
      <c r="AF85" s="11">
        <f>-'OddsRatio_working_3-way'!U85/(3*'OddsRatio_working_3-way'!X85^(1/3))*COS(('OddsRatio_working_3-way'!Y85)/3)</f>
        <v>0.5354317281880403</v>
      </c>
      <c r="AG85" s="11">
        <f>-'OddsRatio_working_3-way'!U85/(3*'OddsRatio_working_3-way'!X85^(1/3))*COS(('OddsRatio_working_3-way'!Y85+2*PI())/3)</f>
        <v>-0.33582864662684214</v>
      </c>
      <c r="AH85" s="11">
        <f>-'OddsRatio_working_3-way'!U85/(3*'OddsRatio_working_3-way'!X85^(1/3))*COS(('OddsRatio_working_3-way'!Y85+4*PI())/3)</f>
        <v>-0.19960308156119802</v>
      </c>
      <c r="AI85" s="11">
        <f>'OddsRatio_working_3-way'!U85/(3*'OddsRatio_working_3-way'!X85^(1/3))*SIN(('OddsRatio_working_3-way'!Y85)/3)</f>
        <v>-7.8649866661158419E-2</v>
      </c>
      <c r="AJ85" s="11">
        <f>'OddsRatio_working_3-way'!U85/(3*'OddsRatio_working_3-way'!X85^(1/3))*SIN(('OddsRatio_working_3-way'!Y85+2*PI())/3)</f>
        <v>-0.42437254527246809</v>
      </c>
      <c r="AK85" s="11">
        <f>'OddsRatio_working_3-way'!U85/(3*'OddsRatio_working_3-way'!X85^(1/3))*SIN(('OddsRatio_working_3-way'!Y85+4*PI())/3)</f>
        <v>0.50302241193362662</v>
      </c>
      <c r="AL85" s="11">
        <f>'OddsRatio_working_3-way'!Z85+'OddsRatio_working_3-way'!AF85</f>
        <v>1.0708634563760806</v>
      </c>
      <c r="AM85" s="11">
        <f>'OddsRatio_working_3-way'!AA85+'OddsRatio_working_3-way'!AG85</f>
        <v>-0.67165729325368417</v>
      </c>
      <c r="AN85" s="11">
        <f>'OddsRatio_working_3-way'!AB85+'OddsRatio_working_3-way'!AH85</f>
        <v>-0.39920616312239598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1.0708634563760806</v>
      </c>
      <c r="AS85" s="11">
        <f>IF(('OddsRatio_working_3-way'!X85=0),IF(Q85&gt;0,-Q85^(1/3),(-Q85)^(1/3)),'OddsRatio_working_3-way'!AM85-'OddsRatio_working_3-way'!R85/3)</f>
        <v>-0.67165729325368417</v>
      </c>
      <c r="AT85" s="11">
        <f>IF(('OddsRatio_working_3-way'!X85=0),IF(Q85&gt;0,-Q85^(1/3),(-Q85)^(1/3)),'OddsRatio_working_3-way'!AN85-'OddsRatio_working_3-way'!R85/3)</f>
        <v>-0.39920616312239598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3.15</v>
      </c>
      <c r="B86" s="4">
        <f>IF('True_Odds_Calculator_3-way'!B87="","",'True_Odds_Calculator_3-way'!B87)</f>
        <v>2.87</v>
      </c>
      <c r="C86" s="4">
        <f>IF('True_Odds_Calculator_3-way'!C87="","",'True_Odds_Calculator_3-way'!C87)</f>
        <v>2.65</v>
      </c>
      <c r="D86" s="9">
        <f t="shared" si="26"/>
        <v>0.30367884964668823</v>
      </c>
      <c r="E86" s="9">
        <f t="shared" si="27"/>
        <v>0.33396392931271196</v>
      </c>
      <c r="F86" s="9">
        <f t="shared" si="28"/>
        <v>0.36235722104059986</v>
      </c>
      <c r="G86" s="9">
        <f t="shared" si="29"/>
        <v>1.0664894933141236</v>
      </c>
      <c r="H86" s="9">
        <f t="shared" si="30"/>
        <v>3.2929524106253658</v>
      </c>
      <c r="I86" s="9">
        <f t="shared" si="31"/>
        <v>2.9943353524974117</v>
      </c>
      <c r="J86" s="9">
        <f t="shared" si="32"/>
        <v>2.7597076639683036</v>
      </c>
      <c r="K86" s="11">
        <f t="shared" si="33"/>
        <v>0.31746031746031744</v>
      </c>
      <c r="L86" s="11">
        <f t="shared" si="34"/>
        <v>0.34843205574912889</v>
      </c>
      <c r="M86" s="11">
        <f t="shared" si="35"/>
        <v>0.37735849056603776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-0.2769017409080522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0.23667083032016306</v>
      </c>
      <c r="Q86" s="11">
        <f>2*'OddsRatio_working_3-way'!K86*'OddsRatio_working_3-way'!L86*'OddsRatio_working_3-way'!M86</f>
        <v>8.3481774363373201E-2</v>
      </c>
      <c r="R86" s="11">
        <f t="shared" si="36"/>
        <v>0</v>
      </c>
      <c r="S86" s="11">
        <f t="shared" si="37"/>
        <v>-0.85471051768775919</v>
      </c>
      <c r="T86" s="11">
        <f t="shared" si="38"/>
        <v>-0.30148519142425362</v>
      </c>
      <c r="U86" s="11">
        <f>'OddsRatio_working_3-way'!S86-'OddsRatio_working_3-way'!R86^2/3</f>
        <v>-0.85471051768775919</v>
      </c>
      <c r="V86" s="11">
        <f>'OddsRatio_working_3-way'!S86*'OddsRatio_working_3-way'!R86/3-2*'OddsRatio_working_3-way'!R86^3/27-'OddsRatio_working_3-way'!T86</f>
        <v>0.30148519142425362</v>
      </c>
      <c r="W86" s="11">
        <f>'OddsRatio_working_3-way'!V86^2+4*'OddsRatio_working_3-way'!U86^3/27</f>
        <v>-1.6091583890436995E-3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0.15207110099979759</v>
      </c>
      <c r="Y86" s="11">
        <f>IF('OddsRatio_working_3-way'!W86&gt;=0,IF('OddsRatio_working_3-way'!V86+SQRT('OddsRatio_working_3-way'!W86)&gt;0,0,PI()),ACOS('OddsRatio_working_3-way'!V86/(2*'OddsRatio_working_3-way'!X86)))</f>
        <v>0.1322787167840751</v>
      </c>
      <c r="Z86" s="11">
        <f>'OddsRatio_working_3-way'!X86^(1/3)*COS('OddsRatio_working_3-way'!Y86/3)</f>
        <v>0.53324474665706179</v>
      </c>
      <c r="AA86" s="11">
        <f>'OddsRatio_working_3-way'!X86^(1/3)*COS(('OddsRatio_working_3-way'!Y86+2*PI())/3)</f>
        <v>-0.28699783759132269</v>
      </c>
      <c r="AB86" s="11">
        <f>'OddsRatio_working_3-way'!X86^(1/3)*COS(('OddsRatio_working_3-way'!Y86+4*PI())/3)</f>
        <v>-0.24624690906573923</v>
      </c>
      <c r="AC86" s="11">
        <f>'OddsRatio_working_3-way'!X86^(1/3)*SIN('OddsRatio_working_3-way'!Y86/3)</f>
        <v>2.3527559553972989E-2</v>
      </c>
      <c r="AD86" s="11">
        <f>'OddsRatio_working_3-way'!X86^(1/3)*SIN(('OddsRatio_working_3-way'!Y86+2*PI())/3)</f>
        <v>0.4500397172626262</v>
      </c>
      <c r="AE86" s="11">
        <f>'OddsRatio_working_3-way'!X86^(1/3)*SIN(('OddsRatio_working_3-way'!Y86+4*PI())/3)</f>
        <v>-0.47356727681659905</v>
      </c>
      <c r="AF86" s="11">
        <f>-'OddsRatio_working_3-way'!U86/(3*'OddsRatio_working_3-way'!X86^(1/3))*COS(('OddsRatio_working_3-way'!Y86)/3)</f>
        <v>0.53324474665706167</v>
      </c>
      <c r="AG86" s="11">
        <f>-'OddsRatio_working_3-way'!U86/(3*'OddsRatio_working_3-way'!X86^(1/3))*COS(('OddsRatio_working_3-way'!Y86+2*PI())/3)</f>
        <v>-0.28699783759132264</v>
      </c>
      <c r="AH86" s="11">
        <f>-'OddsRatio_working_3-way'!U86/(3*'OddsRatio_working_3-way'!X86^(1/3))*COS(('OddsRatio_working_3-way'!Y86+4*PI())/3)</f>
        <v>-0.24624690906573918</v>
      </c>
      <c r="AI86" s="11">
        <f>'OddsRatio_working_3-way'!U86/(3*'OddsRatio_working_3-way'!X86^(1/3))*SIN(('OddsRatio_working_3-way'!Y86)/3)</f>
        <v>-2.3527559553972986E-2</v>
      </c>
      <c r="AJ86" s="11">
        <f>'OddsRatio_working_3-way'!U86/(3*'OddsRatio_working_3-way'!X86^(1/3))*SIN(('OddsRatio_working_3-way'!Y86+2*PI())/3)</f>
        <v>-0.45003971726262609</v>
      </c>
      <c r="AK86" s="11">
        <f>'OddsRatio_working_3-way'!U86/(3*'OddsRatio_working_3-way'!X86^(1/3))*SIN(('OddsRatio_working_3-way'!Y86+4*PI())/3)</f>
        <v>0.47356727681659894</v>
      </c>
      <c r="AL86" s="11">
        <f>'OddsRatio_working_3-way'!Z86+'OddsRatio_working_3-way'!AF86</f>
        <v>1.0664894933141236</v>
      </c>
      <c r="AM86" s="11">
        <f>'OddsRatio_working_3-way'!AA86+'OddsRatio_working_3-way'!AG86</f>
        <v>-0.57399567518264538</v>
      </c>
      <c r="AN86" s="11">
        <f>'OddsRatio_working_3-way'!AB86+'OddsRatio_working_3-way'!AH86</f>
        <v>-0.49249381813147841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1.0664894933141236</v>
      </c>
      <c r="AS86" s="11">
        <f>IF(('OddsRatio_working_3-way'!X86=0),IF(Q86&gt;0,-Q86^(1/3),(-Q86)^(1/3)),'OddsRatio_working_3-way'!AM86-'OddsRatio_working_3-way'!R86/3)</f>
        <v>-0.57399567518264538</v>
      </c>
      <c r="AT86" s="11">
        <f>IF(('OddsRatio_working_3-way'!X86=0),IF(Q86&gt;0,-Q86^(1/3),(-Q86)^(1/3)),'OddsRatio_working_3-way'!AN86-'OddsRatio_working_3-way'!R86/3)</f>
        <v>-0.49249381813147841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2.66</v>
      </c>
      <c r="B87" s="4">
        <f>IF('True_Odds_Calculator_3-way'!B88="","",'True_Odds_Calculator_3-way'!B88)</f>
        <v>2.89</v>
      </c>
      <c r="C87" s="4">
        <f>IF('True_Odds_Calculator_3-way'!C88="","",'True_Odds_Calculator_3-way'!C88)</f>
        <v>3.11</v>
      </c>
      <c r="D87" s="9">
        <f t="shared" si="26"/>
        <v>0.36088299947037739</v>
      </c>
      <c r="E87" s="9">
        <f t="shared" si="27"/>
        <v>0.33152562451279588</v>
      </c>
      <c r="F87" s="9">
        <f t="shared" si="28"/>
        <v>0.30759137601682685</v>
      </c>
      <c r="G87" s="9">
        <f t="shared" si="29"/>
        <v>1.0668561330069197</v>
      </c>
      <c r="H87" s="9">
        <f t="shared" si="30"/>
        <v>2.7709811807914875</v>
      </c>
      <c r="I87" s="9">
        <f t="shared" si="31"/>
        <v>3.0163580913830783</v>
      </c>
      <c r="J87" s="9">
        <f t="shared" si="32"/>
        <v>3.2510664406445997</v>
      </c>
      <c r="K87" s="11">
        <f t="shared" si="33"/>
        <v>0.37593984962406013</v>
      </c>
      <c r="L87" s="11">
        <f t="shared" si="34"/>
        <v>0.34602076124567471</v>
      </c>
      <c r="M87" s="11">
        <f t="shared" si="35"/>
        <v>0.32154340836012862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-0.27689332031778402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0.23674268170230875</v>
      </c>
      <c r="Q87" s="11">
        <f>2*'OddsRatio_working_3-way'!K87*'OddsRatio_working_3-way'!L87*'OddsRatio_working_3-way'!M87</f>
        <v>8.3654657845338751E-2</v>
      </c>
      <c r="R87" s="11">
        <f t="shared" si="36"/>
        <v>0</v>
      </c>
      <c r="S87" s="11">
        <f t="shared" si="37"/>
        <v>-0.8549960014586292</v>
      </c>
      <c r="T87" s="11">
        <f t="shared" si="38"/>
        <v>-0.30211872843061094</v>
      </c>
      <c r="U87" s="11">
        <f>'OddsRatio_working_3-way'!S87-'OddsRatio_working_3-way'!R87^2/3</f>
        <v>-0.8549960014586292</v>
      </c>
      <c r="V87" s="11">
        <f>'OddsRatio_working_3-way'!S87*'OddsRatio_working_3-way'!R87/3-2*'OddsRatio_working_3-way'!R87^3/27-'OddsRatio_working_3-way'!T87</f>
        <v>0.30211872843061094</v>
      </c>
      <c r="W87" s="11">
        <f>'OddsRatio_working_3-way'!V87^2+4*'OddsRatio_working_3-way'!U87^3/27</f>
        <v>-1.3194748114549321E-3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0.15214729777421629</v>
      </c>
      <c r="Y87" s="11">
        <f>IF('OddsRatio_working_3-way'!W87&gt;=0,IF('OddsRatio_working_3-way'!V87+SQRT('OddsRatio_working_3-way'!W87)&gt;0,0,PI()),ACOS('OddsRatio_working_3-way'!V87/(2*'OddsRatio_working_3-way'!X87)))</f>
        <v>0.1196583993303646</v>
      </c>
      <c r="Z87" s="11">
        <f>'OddsRatio_working_3-way'!X87^(1/3)*COS('OddsRatio_working_3-way'!Y87/3)</f>
        <v>0.53342806650345986</v>
      </c>
      <c r="AA87" s="11">
        <f>'OddsRatio_working_3-way'!X87^(1/3)*COS(('OddsRatio_working_3-way'!Y87+2*PI())/3)</f>
        <v>-0.28514969880637031</v>
      </c>
      <c r="AB87" s="11">
        <f>'OddsRatio_working_3-way'!X87^(1/3)*COS(('OddsRatio_working_3-way'!Y87+4*PI())/3)</f>
        <v>-0.24827836769708944</v>
      </c>
      <c r="AC87" s="11">
        <f>'OddsRatio_working_3-way'!X87^(1/3)*SIN('OddsRatio_working_3-way'!Y87/3)</f>
        <v>2.1287672941323114E-2</v>
      </c>
      <c r="AD87" s="11">
        <f>'OddsRatio_working_3-way'!X87^(1/3)*SIN(('OddsRatio_working_3-way'!Y87+2*PI())/3)</f>
        <v>0.45131842021294966</v>
      </c>
      <c r="AE87" s="11">
        <f>'OddsRatio_working_3-way'!X87^(1/3)*SIN(('OddsRatio_working_3-way'!Y87+4*PI())/3)</f>
        <v>-0.47260609315427282</v>
      </c>
      <c r="AF87" s="11">
        <f>-'OddsRatio_working_3-way'!U87/(3*'OddsRatio_working_3-way'!X87^(1/3))*COS(('OddsRatio_working_3-way'!Y87)/3)</f>
        <v>0.53342806650345997</v>
      </c>
      <c r="AG87" s="11">
        <f>-'OddsRatio_working_3-way'!U87/(3*'OddsRatio_working_3-way'!X87^(1/3))*COS(('OddsRatio_working_3-way'!Y87+2*PI())/3)</f>
        <v>-0.28514969880637037</v>
      </c>
      <c r="AH87" s="11">
        <f>-'OddsRatio_working_3-way'!U87/(3*'OddsRatio_working_3-way'!X87^(1/3))*COS(('OddsRatio_working_3-way'!Y87+4*PI())/3)</f>
        <v>-0.2482783676970895</v>
      </c>
      <c r="AI87" s="11">
        <f>'OddsRatio_working_3-way'!U87/(3*'OddsRatio_working_3-way'!X87^(1/3))*SIN(('OddsRatio_working_3-way'!Y87)/3)</f>
        <v>-2.1287672941323117E-2</v>
      </c>
      <c r="AJ87" s="11">
        <f>'OddsRatio_working_3-way'!U87/(3*'OddsRatio_working_3-way'!X87^(1/3))*SIN(('OddsRatio_working_3-way'!Y87+2*PI())/3)</f>
        <v>-0.45131842021294977</v>
      </c>
      <c r="AK87" s="11">
        <f>'OddsRatio_working_3-way'!U87/(3*'OddsRatio_working_3-way'!X87^(1/3))*SIN(('OddsRatio_working_3-way'!Y87+4*PI())/3)</f>
        <v>0.47260609315427293</v>
      </c>
      <c r="AL87" s="11">
        <f>'OddsRatio_working_3-way'!Z87+'OddsRatio_working_3-way'!AF87</f>
        <v>1.0668561330069197</v>
      </c>
      <c r="AM87" s="11">
        <f>'OddsRatio_working_3-way'!AA87+'OddsRatio_working_3-way'!AG87</f>
        <v>-0.57029939761274062</v>
      </c>
      <c r="AN87" s="11">
        <f>'OddsRatio_working_3-way'!AB87+'OddsRatio_working_3-way'!AH87</f>
        <v>-0.49655673539417894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1.0668561330069197</v>
      </c>
      <c r="AS87" s="11">
        <f>IF(('OddsRatio_working_3-way'!X87=0),IF(Q87&gt;0,-Q87^(1/3),(-Q87)^(1/3)),'OddsRatio_working_3-way'!AM87-'OddsRatio_working_3-way'!R87/3)</f>
        <v>-0.57029939761274062</v>
      </c>
      <c r="AT87" s="11">
        <f>IF(('OddsRatio_working_3-way'!X87=0),IF(Q87&gt;0,-Q87^(1/3),(-Q87)^(1/3)),'OddsRatio_working_3-way'!AN87-'OddsRatio_working_3-way'!R87/3)</f>
        <v>-0.49655673539417894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3.16</v>
      </c>
      <c r="B88" s="4">
        <f>IF('True_Odds_Calculator_3-way'!B89="","",'True_Odds_Calculator_3-way'!B89)</f>
        <v>2.96</v>
      </c>
      <c r="C88" s="4">
        <f>IF('True_Odds_Calculator_3-way'!C89="","",'True_Odds_Calculator_3-way'!C89)</f>
        <v>2.57</v>
      </c>
      <c r="D88" s="9">
        <f t="shared" si="26"/>
        <v>0.30263273671371343</v>
      </c>
      <c r="E88" s="9">
        <f t="shared" si="27"/>
        <v>0.32352295106506024</v>
      </c>
      <c r="F88" s="9">
        <f t="shared" si="28"/>
        <v>0.37384431222122638</v>
      </c>
      <c r="G88" s="9">
        <f t="shared" si="29"/>
        <v>1.0668218448217934</v>
      </c>
      <c r="H88" s="9">
        <f t="shared" si="30"/>
        <v>3.3043351848150744</v>
      </c>
      <c r="I88" s="9">
        <f t="shared" si="31"/>
        <v>3.0909708158507145</v>
      </c>
      <c r="J88" s="9">
        <f t="shared" si="32"/>
        <v>2.6749102963702156</v>
      </c>
      <c r="K88" s="11">
        <f t="shared" si="33"/>
        <v>0.31645569620253161</v>
      </c>
      <c r="L88" s="11">
        <f t="shared" si="34"/>
        <v>0.33783783783783783</v>
      </c>
      <c r="M88" s="11">
        <f t="shared" si="35"/>
        <v>0.38910505836575876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-0.27650154217656553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0.23670113989278641</v>
      </c>
      <c r="Q88" s="11">
        <f>2*'OddsRatio_working_3-way'!K88*'OddsRatio_working_3-way'!L88*'OddsRatio_working_3-way'!M88</f>
        <v>8.3198994689907352E-2</v>
      </c>
      <c r="R88" s="11">
        <f t="shared" si="36"/>
        <v>0</v>
      </c>
      <c r="S88" s="11">
        <f t="shared" si="37"/>
        <v>-0.85605721410998936</v>
      </c>
      <c r="T88" s="11">
        <f t="shared" si="38"/>
        <v>-0.30089884502987324</v>
      </c>
      <c r="U88" s="11">
        <f>'OddsRatio_working_3-way'!S88-'OddsRatio_working_3-way'!R88^2/3</f>
        <v>-0.85605721410998936</v>
      </c>
      <c r="V88" s="11">
        <f>'OddsRatio_working_3-way'!S88*'OddsRatio_working_3-way'!R88/3-2*'OddsRatio_working_3-way'!R88^3/27-'OddsRatio_working_3-way'!T88</f>
        <v>0.30089884502987324</v>
      </c>
      <c r="W88" s="11">
        <f>'OddsRatio_working_3-way'!V88^2+4*'OddsRatio_working_3-way'!U88^3/27</f>
        <v>-2.4002988257193908E-3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0.15243065125330851</v>
      </c>
      <c r="Y88" s="11">
        <f>IF('OddsRatio_working_3-way'!W88&gt;=0,IF('OddsRatio_working_3-way'!V88+SQRT('OddsRatio_working_3-way'!W88)&gt;0,0,PI()),ACOS('OddsRatio_working_3-way'!V88/(2*'OddsRatio_working_3-way'!X88)))</f>
        <v>0.16140525770833647</v>
      </c>
      <c r="Z88" s="11">
        <f>'OddsRatio_working_3-way'!X88^(1/3)*COS('OddsRatio_working_3-way'!Y88/3)</f>
        <v>0.5334109224108966</v>
      </c>
      <c r="AA88" s="11">
        <f>'OddsRatio_working_3-way'!X88^(1/3)*COS(('OddsRatio_working_3-way'!Y88+2*PI())/3)</f>
        <v>-0.29158304985597061</v>
      </c>
      <c r="AB88" s="11">
        <f>'OddsRatio_working_3-way'!X88^(1/3)*COS(('OddsRatio_working_3-way'!Y88+4*PI())/3)</f>
        <v>-0.24182787255492619</v>
      </c>
      <c r="AC88" s="11">
        <f>'OddsRatio_working_3-way'!X88^(1/3)*SIN('OddsRatio_working_3-way'!Y88/3)</f>
        <v>2.8726165008335532E-2</v>
      </c>
      <c r="AD88" s="11">
        <f>'OddsRatio_working_3-way'!X88^(1/3)*SIN(('OddsRatio_working_3-way'!Y88+2*PI())/3)</f>
        <v>0.44758432695975886</v>
      </c>
      <c r="AE88" s="11">
        <f>'OddsRatio_working_3-way'!X88^(1/3)*SIN(('OddsRatio_working_3-way'!Y88+4*PI())/3)</f>
        <v>-0.47631049196809438</v>
      </c>
      <c r="AF88" s="11">
        <f>-'OddsRatio_working_3-way'!U88/(3*'OddsRatio_working_3-way'!X88^(1/3))*COS(('OddsRatio_working_3-way'!Y88)/3)</f>
        <v>0.53341092241089672</v>
      </c>
      <c r="AG88" s="11">
        <f>-'OddsRatio_working_3-way'!U88/(3*'OddsRatio_working_3-way'!X88^(1/3))*COS(('OddsRatio_working_3-way'!Y88+2*PI())/3)</f>
        <v>-0.29158304985597067</v>
      </c>
      <c r="AH88" s="11">
        <f>-'OddsRatio_working_3-way'!U88/(3*'OddsRatio_working_3-way'!X88^(1/3))*COS(('OddsRatio_working_3-way'!Y88+4*PI())/3)</f>
        <v>-0.24182787255492624</v>
      </c>
      <c r="AI88" s="11">
        <f>'OddsRatio_working_3-way'!U88/(3*'OddsRatio_working_3-way'!X88^(1/3))*SIN(('OddsRatio_working_3-way'!Y88)/3)</f>
        <v>-2.8726165008335539E-2</v>
      </c>
      <c r="AJ88" s="11">
        <f>'OddsRatio_working_3-way'!U88/(3*'OddsRatio_working_3-way'!X88^(1/3))*SIN(('OddsRatio_working_3-way'!Y88+2*PI())/3)</f>
        <v>-0.44758432695975892</v>
      </c>
      <c r="AK88" s="11">
        <f>'OddsRatio_working_3-way'!U88/(3*'OddsRatio_working_3-way'!X88^(1/3))*SIN(('OddsRatio_working_3-way'!Y88+4*PI())/3)</f>
        <v>0.4763104919680945</v>
      </c>
      <c r="AL88" s="11">
        <f>'OddsRatio_working_3-way'!Z88+'OddsRatio_working_3-way'!AF88</f>
        <v>1.0668218448217934</v>
      </c>
      <c r="AM88" s="11">
        <f>'OddsRatio_working_3-way'!AA88+'OddsRatio_working_3-way'!AG88</f>
        <v>-0.58316609971194122</v>
      </c>
      <c r="AN88" s="11">
        <f>'OddsRatio_working_3-way'!AB88+'OddsRatio_working_3-way'!AH88</f>
        <v>-0.48365574510985243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1.0668218448217934</v>
      </c>
      <c r="AS88" s="11">
        <f>IF(('OddsRatio_working_3-way'!X88=0),IF(Q88&gt;0,-Q88^(1/3),(-Q88)^(1/3)),'OddsRatio_working_3-way'!AM88-'OddsRatio_working_3-way'!R88/3)</f>
        <v>-0.58316609971194122</v>
      </c>
      <c r="AT88" s="11">
        <f>IF(('OddsRatio_working_3-way'!X88=0),IF(Q88&gt;0,-Q88^(1/3),(-Q88)^(1/3)),'OddsRatio_working_3-way'!AN88-'OddsRatio_working_3-way'!R88/3)</f>
        <v>-0.48365574510985243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3.07</v>
      </c>
      <c r="B89" s="4">
        <f>IF('True_Odds_Calculator_3-way'!B90="","",'True_Odds_Calculator_3-way'!B90)</f>
        <v>2.97</v>
      </c>
      <c r="C89" s="4">
        <f>IF('True_Odds_Calculator_3-way'!C90="","",'True_Odds_Calculator_3-way'!C90)</f>
        <v>2.62</v>
      </c>
      <c r="D89" s="9">
        <f t="shared" si="26"/>
        <v>0.31148475250412888</v>
      </c>
      <c r="E89" s="9">
        <f t="shared" si="27"/>
        <v>0.32220169850358721</v>
      </c>
      <c r="F89" s="9">
        <f t="shared" si="28"/>
        <v>0.36631354899228391</v>
      </c>
      <c r="G89" s="9">
        <f t="shared" si="29"/>
        <v>1.0678405890439189</v>
      </c>
      <c r="H89" s="9">
        <f t="shared" si="30"/>
        <v>3.2104300193209121</v>
      </c>
      <c r="I89" s="9">
        <f t="shared" si="31"/>
        <v>3.1036459604165203</v>
      </c>
      <c r="J89" s="9">
        <f t="shared" si="32"/>
        <v>2.729901754251149</v>
      </c>
      <c r="K89" s="11">
        <f t="shared" si="33"/>
        <v>0.32573289902280134</v>
      </c>
      <c r="L89" s="11">
        <f t="shared" si="34"/>
        <v>0.33670033670033667</v>
      </c>
      <c r="M89" s="11">
        <f t="shared" si="35"/>
        <v>0.38167938931297707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-0.27653841545976721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0.23693014219408534</v>
      </c>
      <c r="Q89" s="11">
        <f>2*'OddsRatio_working_3-way'!K89*'OddsRatio_working_3-way'!L89*'OddsRatio_working_3-way'!M89</f>
        <v>8.3720898301796923E-2</v>
      </c>
      <c r="R89" s="11">
        <f t="shared" si="36"/>
        <v>0</v>
      </c>
      <c r="S89" s="11">
        <f t="shared" si="37"/>
        <v>-0.85677117155737681</v>
      </c>
      <c r="T89" s="11">
        <f t="shared" si="38"/>
        <v>-0.30274599701674082</v>
      </c>
      <c r="U89" s="11">
        <f>'OddsRatio_working_3-way'!S89-'OddsRatio_working_3-way'!R89^2/3</f>
        <v>-0.85677117155737681</v>
      </c>
      <c r="V89" s="11">
        <f>'OddsRatio_working_3-way'!S89*'OddsRatio_working_3-way'!R89/3-2*'OddsRatio_working_3-way'!R89^3/27-'OddsRatio_working_3-way'!T89</f>
        <v>0.30274599701674082</v>
      </c>
      <c r="W89" s="11">
        <f>'OddsRatio_working_3-way'!V89^2+4*'OddsRatio_working_3-way'!U89^3/27</f>
        <v>-1.5180078309801892E-3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0.15262138328281577</v>
      </c>
      <c r="Y89" s="11">
        <f>IF('OddsRatio_working_3-way'!W89&gt;=0,IF('OddsRatio_working_3-way'!V89+SQRT('OddsRatio_working_3-way'!W89)&gt;0,0,PI()),ACOS('OddsRatio_working_3-way'!V89/(2*'OddsRatio_working_3-way'!X89)))</f>
        <v>0.12799058142771225</v>
      </c>
      <c r="Z89" s="11">
        <f>'OddsRatio_working_3-way'!X89^(1/3)*COS('OddsRatio_working_3-way'!Y89/3)</f>
        <v>0.53392029452195955</v>
      </c>
      <c r="AA89" s="11">
        <f>'OddsRatio_working_3-way'!X89^(1/3)*COS(('OddsRatio_working_3-way'!Y89+2*PI())/3)</f>
        <v>-0.2866992509015272</v>
      </c>
      <c r="AB89" s="11">
        <f>'OddsRatio_working_3-way'!X89^(1/3)*COS(('OddsRatio_working_3-way'!Y89+4*PI())/3)</f>
        <v>-0.24722104362043246</v>
      </c>
      <c r="AC89" s="11">
        <f>'OddsRatio_working_3-way'!X89^(1/3)*SIN('OddsRatio_working_3-way'!Y89/3)</f>
        <v>2.2792753600864121E-2</v>
      </c>
      <c r="AD89" s="11">
        <f>'OddsRatio_working_3-way'!X89^(1/3)*SIN(('OddsRatio_working_3-way'!Y89+2*PI())/3)</f>
        <v>0.45099216185165442</v>
      </c>
      <c r="AE89" s="11">
        <f>'OddsRatio_working_3-way'!X89^(1/3)*SIN(('OddsRatio_working_3-way'!Y89+4*PI())/3)</f>
        <v>-0.47378491545251833</v>
      </c>
      <c r="AF89" s="11">
        <f>-'OddsRatio_working_3-way'!U89/(3*'OddsRatio_working_3-way'!X89^(1/3))*COS(('OddsRatio_working_3-way'!Y89)/3)</f>
        <v>0.53392029452195933</v>
      </c>
      <c r="AG89" s="11">
        <f>-'OddsRatio_working_3-way'!U89/(3*'OddsRatio_working_3-way'!X89^(1/3))*COS(('OddsRatio_working_3-way'!Y89+2*PI())/3)</f>
        <v>-0.28669925090152704</v>
      </c>
      <c r="AH89" s="11">
        <f>-'OddsRatio_working_3-way'!U89/(3*'OddsRatio_working_3-way'!X89^(1/3))*COS(('OddsRatio_working_3-way'!Y89+4*PI())/3)</f>
        <v>-0.24722104362043237</v>
      </c>
      <c r="AI89" s="11">
        <f>'OddsRatio_working_3-way'!U89/(3*'OddsRatio_working_3-way'!X89^(1/3))*SIN(('OddsRatio_working_3-way'!Y89)/3)</f>
        <v>-2.2792753600864111E-2</v>
      </c>
      <c r="AJ89" s="11">
        <f>'OddsRatio_working_3-way'!U89/(3*'OddsRatio_working_3-way'!X89^(1/3))*SIN(('OddsRatio_working_3-way'!Y89+2*PI())/3)</f>
        <v>-0.45099216185165425</v>
      </c>
      <c r="AK89" s="11">
        <f>'OddsRatio_working_3-way'!U89/(3*'OddsRatio_working_3-way'!X89^(1/3))*SIN(('OddsRatio_working_3-way'!Y89+4*PI())/3)</f>
        <v>0.47378491545251811</v>
      </c>
      <c r="AL89" s="11">
        <f>'OddsRatio_working_3-way'!Z89+'OddsRatio_working_3-way'!AF89</f>
        <v>1.0678405890439189</v>
      </c>
      <c r="AM89" s="11">
        <f>'OddsRatio_working_3-way'!AA89+'OddsRatio_working_3-way'!AG89</f>
        <v>-0.57339850180305429</v>
      </c>
      <c r="AN89" s="11">
        <f>'OddsRatio_working_3-way'!AB89+'OddsRatio_working_3-way'!AH89</f>
        <v>-0.4944420872408648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1.0678405890439189</v>
      </c>
      <c r="AS89" s="11">
        <f>IF(('OddsRatio_working_3-way'!X89=0),IF(Q89&gt;0,-Q89^(1/3),(-Q89)^(1/3)),'OddsRatio_working_3-way'!AM89-'OddsRatio_working_3-way'!R89/3)</f>
        <v>-0.57339850180305429</v>
      </c>
      <c r="AT89" s="11">
        <f>IF(('OddsRatio_working_3-way'!X89=0),IF(Q89&gt;0,-Q89^(1/3),(-Q89)^(1/3)),'OddsRatio_working_3-way'!AN89-'OddsRatio_working_3-way'!R89/3)</f>
        <v>-0.4944420872408648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4.72</v>
      </c>
      <c r="D90" s="9">
        <f t="shared" si="26"/>
        <v>0.51201062628515825</v>
      </c>
      <c r="E90" s="9">
        <f t="shared" si="27"/>
        <v>0.28914062701697124</v>
      </c>
      <c r="F90" s="9">
        <f t="shared" si="28"/>
        <v>0.19884874669787056</v>
      </c>
      <c r="G90" s="9">
        <f t="shared" si="29"/>
        <v>1.0830505281594884</v>
      </c>
      <c r="H90" s="9">
        <f t="shared" si="30"/>
        <v>1.9530844647803498</v>
      </c>
      <c r="I90" s="9">
        <f t="shared" si="31"/>
        <v>3.4585246989220391</v>
      </c>
      <c r="J90" s="9">
        <f t="shared" si="32"/>
        <v>5.0289479647532964</v>
      </c>
      <c r="K90" s="11">
        <f t="shared" si="33"/>
        <v>0.53191489361702127</v>
      </c>
      <c r="L90" s="11">
        <f t="shared" si="34"/>
        <v>0.3058103975535168</v>
      </c>
      <c r="M90" s="11">
        <f t="shared" si="35"/>
        <v>0.21186440677966104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-0.25609663299774699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0.23676043896419277</v>
      </c>
      <c r="Q90" s="11">
        <f>2*'OddsRatio_working_3-way'!K90*'OddsRatio_working_3-way'!L90*'OddsRatio_working_3-way'!M90</f>
        <v>6.8925891983753346E-2</v>
      </c>
      <c r="R90" s="11">
        <f t="shared" si="36"/>
        <v>0</v>
      </c>
      <c r="S90" s="11">
        <f t="shared" si="37"/>
        <v>-0.92449649256527189</v>
      </c>
      <c r="T90" s="11">
        <f t="shared" si="38"/>
        <v>-0.26914017250808497</v>
      </c>
      <c r="U90" s="11">
        <f>'OddsRatio_working_3-way'!S90-'OddsRatio_working_3-way'!R90^2/3</f>
        <v>-0.92449649256527189</v>
      </c>
      <c r="V90" s="11">
        <f>'OddsRatio_working_3-way'!S90*'OddsRatio_working_3-way'!R90/3-2*'OddsRatio_working_3-way'!R90^3/27-'OddsRatio_working_3-way'!T90</f>
        <v>0.26914017250808497</v>
      </c>
      <c r="W90" s="11">
        <f>'OddsRatio_working_3-way'!V90^2+4*'OddsRatio_working_3-way'!U90^3/27</f>
        <v>-4.4624513874629818E-2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0.17107085252338544</v>
      </c>
      <c r="Y90" s="11">
        <f>IF('OddsRatio_working_3-way'!W90&gt;=0,IF('OddsRatio_working_3-way'!V90+SQRT('OddsRatio_working_3-way'!W90)&gt;0,0,PI()),ACOS('OddsRatio_working_3-way'!V90/(2*'OddsRatio_working_3-way'!X90)))</f>
        <v>0.66545873908914943</v>
      </c>
      <c r="Z90" s="11">
        <f>'OddsRatio_working_3-way'!X90^(1/3)*COS('OddsRatio_working_3-way'!Y90/3)</f>
        <v>0.54152526407974422</v>
      </c>
      <c r="AA90" s="11">
        <f>'OddsRatio_working_3-way'!X90^(1/3)*COS(('OddsRatio_working_3-way'!Y90+2*PI())/3)</f>
        <v>-0.37653084283045135</v>
      </c>
      <c r="AB90" s="11">
        <f>'OddsRatio_working_3-way'!X90^(1/3)*COS(('OddsRatio_working_3-way'!Y90+4*PI())/3)</f>
        <v>-0.16499442124929303</v>
      </c>
      <c r="AC90" s="11">
        <f>'OddsRatio_working_3-way'!X90^(1/3)*SIN('OddsRatio_working_3-way'!Y90/3)</f>
        <v>0.12213060994329199</v>
      </c>
      <c r="AD90" s="11">
        <f>'OddsRatio_working_3-way'!X90^(1/3)*SIN(('OddsRatio_working_3-way'!Y90+2*PI())/3)</f>
        <v>0.40790933051248929</v>
      </c>
      <c r="AE90" s="11">
        <f>'OddsRatio_working_3-way'!X90^(1/3)*SIN(('OddsRatio_working_3-way'!Y90+4*PI())/3)</f>
        <v>-0.53003994045578118</v>
      </c>
      <c r="AF90" s="11">
        <f>-'OddsRatio_working_3-way'!U90/(3*'OddsRatio_working_3-way'!X90^(1/3))*COS(('OddsRatio_working_3-way'!Y90)/3)</f>
        <v>0.54152526407974422</v>
      </c>
      <c r="AG90" s="11">
        <f>-'OddsRatio_working_3-way'!U90/(3*'OddsRatio_working_3-way'!X90^(1/3))*COS(('OddsRatio_working_3-way'!Y90+2*PI())/3)</f>
        <v>-0.37653084283045135</v>
      </c>
      <c r="AH90" s="11">
        <f>-'OddsRatio_working_3-way'!U90/(3*'OddsRatio_working_3-way'!X90^(1/3))*COS(('OddsRatio_working_3-way'!Y90+4*PI())/3)</f>
        <v>-0.16499442124929303</v>
      </c>
      <c r="AI90" s="11">
        <f>'OddsRatio_working_3-way'!U90/(3*'OddsRatio_working_3-way'!X90^(1/3))*SIN(('OddsRatio_working_3-way'!Y90)/3)</f>
        <v>-0.12213060994329199</v>
      </c>
      <c r="AJ90" s="11">
        <f>'OddsRatio_working_3-way'!U90/(3*'OddsRatio_working_3-way'!X90^(1/3))*SIN(('OddsRatio_working_3-way'!Y90+2*PI())/3)</f>
        <v>-0.40790933051248929</v>
      </c>
      <c r="AK90" s="11">
        <f>'OddsRatio_working_3-way'!U90/(3*'OddsRatio_working_3-way'!X90^(1/3))*SIN(('OddsRatio_working_3-way'!Y90+4*PI())/3)</f>
        <v>0.53003994045578118</v>
      </c>
      <c r="AL90" s="11">
        <f>'OddsRatio_working_3-way'!Z90+'OddsRatio_working_3-way'!AF90</f>
        <v>1.0830505281594884</v>
      </c>
      <c r="AM90" s="11">
        <f>'OddsRatio_working_3-way'!AA90+'OddsRatio_working_3-way'!AG90</f>
        <v>-0.7530616856609027</v>
      </c>
      <c r="AN90" s="11">
        <f>'OddsRatio_working_3-way'!AB90+'OddsRatio_working_3-way'!AH90</f>
        <v>-0.32998884249858607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1.0830505281594884</v>
      </c>
      <c r="AS90" s="11">
        <f>IF(('OddsRatio_working_3-way'!X90=0),IF(Q90&gt;0,-Q90^(1/3),(-Q90)^(1/3)),'OddsRatio_working_3-way'!AM90-'OddsRatio_working_3-way'!R90/3)</f>
        <v>-0.7530616856609027</v>
      </c>
      <c r="AT90" s="11">
        <f>IF(('OddsRatio_working_3-way'!X90=0),IF(Q90&gt;0,-Q90^(1/3),(-Q90)^(1/3)),'OddsRatio_working_3-way'!AN90-'OddsRatio_working_3-way'!R90/3)</f>
        <v>-0.32998884249858607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1.93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4.6100000000000003</v>
      </c>
      <c r="D91" s="9">
        <f t="shared" si="26"/>
        <v>0.50912163147537337</v>
      </c>
      <c r="E91" s="9">
        <f t="shared" si="27"/>
        <v>0.28002478342142312</v>
      </c>
      <c r="F91" s="9">
        <f t="shared" si="28"/>
        <v>0.21085358510320351</v>
      </c>
      <c r="G91" s="9">
        <f t="shared" si="29"/>
        <v>1.0367389049745843</v>
      </c>
      <c r="H91" s="9">
        <f t="shared" si="30"/>
        <v>1.9641671816263631</v>
      </c>
      <c r="I91" s="9">
        <f t="shared" si="31"/>
        <v>3.571112484336969</v>
      </c>
      <c r="J91" s="9">
        <f t="shared" si="32"/>
        <v>4.7426274469582488</v>
      </c>
      <c r="K91" s="11">
        <f t="shared" si="33"/>
        <v>0.5181347150259068</v>
      </c>
      <c r="L91" s="11">
        <f t="shared" si="34"/>
        <v>0.28735632183908044</v>
      </c>
      <c r="M91" s="11">
        <f t="shared" si="35"/>
        <v>0.21691973969631234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-0.2689083902632996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0.22672511653089644</v>
      </c>
      <c r="Q91" s="11">
        <f>2*'OddsRatio_working_3-way'!K91*'OddsRatio_working_3-way'!L91*'OddsRatio_working_3-way'!M91</f>
        <v>6.4594050293702673E-2</v>
      </c>
      <c r="R91" s="11">
        <f t="shared" si="36"/>
        <v>0</v>
      </c>
      <c r="S91" s="11">
        <f t="shared" si="37"/>
        <v>-0.84313143338108665</v>
      </c>
      <c r="T91" s="11">
        <f t="shared" si="38"/>
        <v>-0.24020838557865712</v>
      </c>
      <c r="U91" s="11">
        <f>'OddsRatio_working_3-way'!S91-'OddsRatio_working_3-way'!R91^2/3</f>
        <v>-0.84313143338108665</v>
      </c>
      <c r="V91" s="11">
        <f>'OddsRatio_working_3-way'!S91*'OddsRatio_working_3-way'!R91/3-2*'OddsRatio_working_3-way'!R91^3/27-'OddsRatio_working_3-way'!T91</f>
        <v>0.24020838557865712</v>
      </c>
      <c r="W91" s="11">
        <f>'OddsRatio_working_3-way'!V91^2+4*'OddsRatio_working_3-way'!U91^3/27</f>
        <v>-3.1093614415114358E-2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0.1489913444779756</v>
      </c>
      <c r="Y91" s="11">
        <f>IF('OddsRatio_working_3-way'!W91&gt;=0,IF('OddsRatio_working_3-way'!V91+SQRT('OddsRatio_working_3-way'!W91)&gt;0,0,PI()),ACOS('OddsRatio_working_3-way'!V91/(2*'OddsRatio_working_3-way'!X91)))</f>
        <v>0.63323865763429288</v>
      </c>
      <c r="Z91" s="11">
        <f>'OddsRatio_working_3-way'!X91^(1/3)*COS('OddsRatio_working_3-way'!Y91/3)</f>
        <v>0.51836945248729216</v>
      </c>
      <c r="AA91" s="11">
        <f>'OddsRatio_working_3-way'!X91^(1/3)*COS(('OddsRatio_working_3-way'!Y91+2*PI())/3)</f>
        <v>-0.35537563741144018</v>
      </c>
      <c r="AB91" s="11">
        <f>'OddsRatio_working_3-way'!X91^(1/3)*COS(('OddsRatio_working_3-way'!Y91+4*PI())/3)</f>
        <v>-0.16299381507585203</v>
      </c>
      <c r="AC91" s="11">
        <f>'OddsRatio_working_3-way'!X91^(1/3)*SIN('OddsRatio_working_3-way'!Y91/3)</f>
        <v>0.11107169691264268</v>
      </c>
      <c r="AD91" s="11">
        <f>'OddsRatio_working_3-way'!X91^(1/3)*SIN(('OddsRatio_working_3-way'!Y91+2*PI())/3)</f>
        <v>0.3933852659435042</v>
      </c>
      <c r="AE91" s="11">
        <f>'OddsRatio_working_3-way'!X91^(1/3)*SIN(('OddsRatio_working_3-way'!Y91+4*PI())/3)</f>
        <v>-0.50445696285614683</v>
      </c>
      <c r="AF91" s="11">
        <f>-'OddsRatio_working_3-way'!U91/(3*'OddsRatio_working_3-way'!X91^(1/3))*COS(('OddsRatio_working_3-way'!Y91)/3)</f>
        <v>0.51836945248729205</v>
      </c>
      <c r="AG91" s="11">
        <f>-'OddsRatio_working_3-way'!U91/(3*'OddsRatio_working_3-way'!X91^(1/3))*COS(('OddsRatio_working_3-way'!Y91+2*PI())/3)</f>
        <v>-0.35537563741144013</v>
      </c>
      <c r="AH91" s="11">
        <f>-'OddsRatio_working_3-way'!U91/(3*'OddsRatio_working_3-way'!X91^(1/3))*COS(('OddsRatio_working_3-way'!Y91+4*PI())/3)</f>
        <v>-0.16299381507585201</v>
      </c>
      <c r="AI91" s="11">
        <f>'OddsRatio_working_3-way'!U91/(3*'OddsRatio_working_3-way'!X91^(1/3))*SIN(('OddsRatio_working_3-way'!Y91)/3)</f>
        <v>-0.11107169691264265</v>
      </c>
      <c r="AJ91" s="11">
        <f>'OddsRatio_working_3-way'!U91/(3*'OddsRatio_working_3-way'!X91^(1/3))*SIN(('OddsRatio_working_3-way'!Y91+2*PI())/3)</f>
        <v>-0.39338526594350409</v>
      </c>
      <c r="AK91" s="11">
        <f>'OddsRatio_working_3-way'!U91/(3*'OddsRatio_working_3-way'!X91^(1/3))*SIN(('OddsRatio_working_3-way'!Y91+4*PI())/3)</f>
        <v>0.50445696285614672</v>
      </c>
      <c r="AL91" s="11">
        <f>'OddsRatio_working_3-way'!Z91+'OddsRatio_working_3-way'!AF91</f>
        <v>1.0367389049745843</v>
      </c>
      <c r="AM91" s="11">
        <f>'OddsRatio_working_3-way'!AA91+'OddsRatio_working_3-way'!AG91</f>
        <v>-0.71075127482288036</v>
      </c>
      <c r="AN91" s="11">
        <f>'OddsRatio_working_3-way'!AB91+'OddsRatio_working_3-way'!AH91</f>
        <v>-0.32598763015170407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1.0367389049745843</v>
      </c>
      <c r="AS91" s="11">
        <f>IF(('OddsRatio_working_3-way'!X91=0),IF(Q91&gt;0,-Q91^(1/3),(-Q91)^(1/3)),'OddsRatio_working_3-way'!AM91-'OddsRatio_working_3-way'!R91/3)</f>
        <v>-0.71075127482288036</v>
      </c>
      <c r="AT91" s="11">
        <f>IF(('OddsRatio_working_3-way'!X91=0),IF(Q91&gt;0,-Q91^(1/3),(-Q91)^(1/3)),'OddsRatio_working_3-way'!AN91-'OddsRatio_working_3-way'!R91/3)</f>
        <v>-0.32598763015170407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2.69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2.78</v>
      </c>
      <c r="D92" s="9">
        <f t="shared" si="26"/>
        <v>0.36430716337669333</v>
      </c>
      <c r="E92" s="9">
        <f t="shared" si="27"/>
        <v>0.28331488769203705</v>
      </c>
      <c r="F92" s="9">
        <f t="shared" si="28"/>
        <v>0.35237794893126972</v>
      </c>
      <c r="G92" s="9">
        <f t="shared" si="29"/>
        <v>1.0325067560652763</v>
      </c>
      <c r="H92" s="9">
        <f t="shared" si="30"/>
        <v>2.7449364177503166</v>
      </c>
      <c r="I92" s="9">
        <f t="shared" si="31"/>
        <v>3.5296415523599269</v>
      </c>
      <c r="J92" s="9">
        <f t="shared" si="32"/>
        <v>2.8378620257961913</v>
      </c>
      <c r="K92" s="11">
        <f t="shared" si="33"/>
        <v>0.37174721189591081</v>
      </c>
      <c r="L92" s="11">
        <f t="shared" si="34"/>
        <v>0.28985507246376813</v>
      </c>
      <c r="M92" s="11">
        <f t="shared" si="35"/>
        <v>0.35971223021582738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-0.28566472827879608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0.22945923203250879</v>
      </c>
      <c r="Q92" s="11">
        <f>2*'OddsRatio_working_3-way'!K92*'OddsRatio_working_3-way'!L92*'OddsRatio_working_3-way'!M92</f>
        <v>7.7520010821793522E-2</v>
      </c>
      <c r="R92" s="11">
        <f t="shared" si="36"/>
        <v>0</v>
      </c>
      <c r="S92" s="11">
        <f t="shared" si="37"/>
        <v>-0.80324663606550251</v>
      </c>
      <c r="T92" s="11">
        <f t="shared" si="38"/>
        <v>-0.27136710677888604</v>
      </c>
      <c r="U92" s="11">
        <f>'OddsRatio_working_3-way'!S92-'OddsRatio_working_3-way'!R92^2/3</f>
        <v>-0.80324663606550251</v>
      </c>
      <c r="V92" s="11">
        <f>'OddsRatio_working_3-way'!S92*'OddsRatio_working_3-way'!R92/3-2*'OddsRatio_working_3-way'!R92^3/27-'OddsRatio_working_3-way'!T92</f>
        <v>0.27136710677888604</v>
      </c>
      <c r="W92" s="11">
        <f>'OddsRatio_working_3-way'!V92^2+4*'OddsRatio_working_3-way'!U92^3/27</f>
        <v>-3.1389856572990038E-3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0.13854520227965522</v>
      </c>
      <c r="Y92" s="11">
        <f>IF('OddsRatio_working_3-way'!W92&gt;=0,IF('OddsRatio_working_3-way'!V92+SQRT('OddsRatio_working_3-way'!W92)&gt;0,0,PI()),ACOS('OddsRatio_working_3-way'!V92/(2*'OddsRatio_working_3-way'!X92)))</f>
        <v>0.20360001304452902</v>
      </c>
      <c r="Z92" s="11">
        <f>'OddsRatio_working_3-way'!X92^(1/3)*COS('OddsRatio_working_3-way'!Y92/3)</f>
        <v>0.51625337803263827</v>
      </c>
      <c r="AA92" s="11">
        <f>'OddsRatio_working_3-way'!X92^(1/3)*COS(('OddsRatio_working_3-way'!Y92+2*PI())/3)</f>
        <v>-0.28851577042384297</v>
      </c>
      <c r="AB92" s="11">
        <f>'OddsRatio_working_3-way'!X92^(1/3)*COS(('OddsRatio_working_3-way'!Y92+4*PI())/3)</f>
        <v>-0.22773760760879536</v>
      </c>
      <c r="AC92" s="11">
        <f>'OddsRatio_working_3-way'!X92^(1/3)*SIN('OddsRatio_working_3-way'!Y92/3)</f>
        <v>3.5090288662118732E-2</v>
      </c>
      <c r="AD92" s="11">
        <f>'OddsRatio_working_3-way'!X92^(1/3)*SIN(('OddsRatio_working_3-way'!Y92+2*PI())/3)</f>
        <v>0.42954339583473661</v>
      </c>
      <c r="AE92" s="11">
        <f>'OddsRatio_working_3-way'!X92^(1/3)*SIN(('OddsRatio_working_3-way'!Y92+4*PI())/3)</f>
        <v>-0.46463368449685527</v>
      </c>
      <c r="AF92" s="11">
        <f>-'OddsRatio_working_3-way'!U92/(3*'OddsRatio_working_3-way'!X92^(1/3))*COS(('OddsRatio_working_3-way'!Y92)/3)</f>
        <v>0.51625337803263804</v>
      </c>
      <c r="AG92" s="11">
        <f>-'OddsRatio_working_3-way'!U92/(3*'OddsRatio_working_3-way'!X92^(1/3))*COS(('OddsRatio_working_3-way'!Y92+2*PI())/3)</f>
        <v>-0.28851577042384285</v>
      </c>
      <c r="AH92" s="11">
        <f>-'OddsRatio_working_3-way'!U92/(3*'OddsRatio_working_3-way'!X92^(1/3))*COS(('OddsRatio_working_3-way'!Y92+4*PI())/3)</f>
        <v>-0.22773760760879527</v>
      </c>
      <c r="AI92" s="11">
        <f>'OddsRatio_working_3-way'!U92/(3*'OddsRatio_working_3-way'!X92^(1/3))*SIN(('OddsRatio_working_3-way'!Y92)/3)</f>
        <v>-3.5090288662118711E-2</v>
      </c>
      <c r="AJ92" s="11">
        <f>'OddsRatio_working_3-way'!U92/(3*'OddsRatio_working_3-way'!X92^(1/3))*SIN(('OddsRatio_working_3-way'!Y92+2*PI())/3)</f>
        <v>-0.42954339583473644</v>
      </c>
      <c r="AK92" s="11">
        <f>'OddsRatio_working_3-way'!U92/(3*'OddsRatio_working_3-way'!X92^(1/3))*SIN(('OddsRatio_working_3-way'!Y92+4*PI())/3)</f>
        <v>0.4646336844968551</v>
      </c>
      <c r="AL92" s="11">
        <f>'OddsRatio_working_3-way'!Z92+'OddsRatio_working_3-way'!AF92</f>
        <v>1.0325067560652763</v>
      </c>
      <c r="AM92" s="11">
        <f>'OddsRatio_working_3-way'!AA92+'OddsRatio_working_3-way'!AG92</f>
        <v>-0.57703154084768582</v>
      </c>
      <c r="AN92" s="11">
        <f>'OddsRatio_working_3-way'!AB92+'OddsRatio_working_3-way'!AH92</f>
        <v>-0.4554752152175906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1.0325067560652763</v>
      </c>
      <c r="AS92" s="11">
        <f>IF(('OddsRatio_working_3-way'!X92=0),IF(Q92&gt;0,-Q92^(1/3),(-Q92)^(1/3)),'OddsRatio_working_3-way'!AM92-'OddsRatio_working_3-way'!R92/3)</f>
        <v>-0.57703154084768582</v>
      </c>
      <c r="AT92" s="11">
        <f>IF(('OddsRatio_working_3-way'!X92=0),IF(Q92&gt;0,-Q92^(1/3),(-Q92)^(1/3)),'OddsRatio_working_3-way'!AN92-'OddsRatio_working_3-way'!R92/3)</f>
        <v>-0.4554752152175906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3.75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2.15</v>
      </c>
      <c r="D93" s="9">
        <f t="shared" si="26"/>
        <v>0.25992830214301516</v>
      </c>
      <c r="E93" s="9">
        <f t="shared" si="27"/>
        <v>0.28358689756044875</v>
      </c>
      <c r="F93" s="9">
        <f t="shared" si="28"/>
        <v>0.45648480029653615</v>
      </c>
      <c r="G93" s="9">
        <f t="shared" si="29"/>
        <v>1.0353508210538487</v>
      </c>
      <c r="H93" s="9">
        <f t="shared" si="30"/>
        <v>3.8472147578980835</v>
      </c>
      <c r="I93" s="9">
        <f t="shared" si="31"/>
        <v>3.5262560033713908</v>
      </c>
      <c r="J93" s="9">
        <f t="shared" si="32"/>
        <v>2.1906534442119256</v>
      </c>
      <c r="K93" s="11">
        <f t="shared" si="33"/>
        <v>0.26666666666666666</v>
      </c>
      <c r="L93" s="11">
        <f t="shared" si="34"/>
        <v>0.29069767441860467</v>
      </c>
      <c r="M93" s="11">
        <f t="shared" si="35"/>
        <v>0.46511627906976744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-0.27822246259239236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0.22859203172886244</v>
      </c>
      <c r="Q93" s="11">
        <f>2*'OddsRatio_working_3-way'!K93*'OddsRatio_working_3-way'!L93*'OddsRatio_working_3-way'!M93</f>
        <v>7.21110510185686E-2</v>
      </c>
      <c r="R93" s="11">
        <f t="shared" si="36"/>
        <v>0</v>
      </c>
      <c r="S93" s="11">
        <f t="shared" si="37"/>
        <v>-0.82161601762457048</v>
      </c>
      <c r="T93" s="11">
        <f t="shared" si="38"/>
        <v>-0.25918486360396548</v>
      </c>
      <c r="U93" s="11">
        <f>'OddsRatio_working_3-way'!S93-'OddsRatio_working_3-way'!R93^2/3</f>
        <v>-0.82161601762457048</v>
      </c>
      <c r="V93" s="11">
        <f>'OddsRatio_working_3-way'!S93*'OddsRatio_working_3-way'!R93/3-2*'OddsRatio_working_3-way'!R93^3/27-'OddsRatio_working_3-way'!T93</f>
        <v>0.25918486360396548</v>
      </c>
      <c r="W93" s="11">
        <f>'OddsRatio_working_3-way'!V93^2+4*'OddsRatio_working_3-way'!U93^3/27</f>
        <v>-1.4991244892582453E-2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0.14332483945044963</v>
      </c>
      <c r="Y93" s="11">
        <f>IF('OddsRatio_working_3-way'!W93&gt;=0,IF('OddsRatio_working_3-way'!V93+SQRT('OddsRatio_working_3-way'!W93)&gt;0,0,PI()),ACOS('OddsRatio_working_3-way'!V93/(2*'OddsRatio_working_3-way'!X93)))</f>
        <v>0.44132423319420644</v>
      </c>
      <c r="Z93" s="11">
        <f>'OddsRatio_working_3-way'!X93^(1/3)*COS('OddsRatio_working_3-way'!Y93/3)</f>
        <v>0.51767541052692423</v>
      </c>
      <c r="AA93" s="11">
        <f>'OddsRatio_working_3-way'!X93^(1/3)*COS(('OddsRatio_working_3-way'!Y93+2*PI())/3)</f>
        <v>-0.3252691090419309</v>
      </c>
      <c r="AB93" s="11">
        <f>'OddsRatio_working_3-way'!X93^(1/3)*COS(('OddsRatio_working_3-way'!Y93+4*PI())/3)</f>
        <v>-0.19240630148499324</v>
      </c>
      <c r="AC93" s="11">
        <f>'OddsRatio_working_3-way'!X93^(1/3)*SIN('OddsRatio_working_3-way'!Y93/3)</f>
        <v>7.6708377708287298E-2</v>
      </c>
      <c r="AD93" s="11">
        <f>'OddsRatio_working_3-way'!X93^(1/3)*SIN(('OddsRatio_working_3-way'!Y93+2*PI())/3)</f>
        <v>0.40996586757671089</v>
      </c>
      <c r="AE93" s="11">
        <f>'OddsRatio_working_3-way'!X93^(1/3)*SIN(('OddsRatio_working_3-way'!Y93+4*PI())/3)</f>
        <v>-0.48667424528499831</v>
      </c>
      <c r="AF93" s="11">
        <f>-'OddsRatio_working_3-way'!U93/(3*'OddsRatio_working_3-way'!X93^(1/3))*COS(('OddsRatio_working_3-way'!Y93)/3)</f>
        <v>0.51767541052692434</v>
      </c>
      <c r="AG93" s="11">
        <f>-'OddsRatio_working_3-way'!U93/(3*'OddsRatio_working_3-way'!X93^(1/3))*COS(('OddsRatio_working_3-way'!Y93+2*PI())/3)</f>
        <v>-0.32526910904193096</v>
      </c>
      <c r="AH93" s="11">
        <f>-'OddsRatio_working_3-way'!U93/(3*'OddsRatio_working_3-way'!X93^(1/3))*COS(('OddsRatio_working_3-way'!Y93+4*PI())/3)</f>
        <v>-0.19240630148499327</v>
      </c>
      <c r="AI93" s="11">
        <f>'OddsRatio_working_3-way'!U93/(3*'OddsRatio_working_3-way'!X93^(1/3))*SIN(('OddsRatio_working_3-way'!Y93)/3)</f>
        <v>-7.6708377708287312E-2</v>
      </c>
      <c r="AJ93" s="11">
        <f>'OddsRatio_working_3-way'!U93/(3*'OddsRatio_working_3-way'!X93^(1/3))*SIN(('OddsRatio_working_3-way'!Y93+2*PI())/3)</f>
        <v>-0.409965867576711</v>
      </c>
      <c r="AK93" s="11">
        <f>'OddsRatio_working_3-way'!U93/(3*'OddsRatio_working_3-way'!X93^(1/3))*SIN(('OddsRatio_working_3-way'!Y93+4*PI())/3)</f>
        <v>0.48667424528499842</v>
      </c>
      <c r="AL93" s="11">
        <f>'OddsRatio_working_3-way'!Z93+'OddsRatio_working_3-way'!AF93</f>
        <v>1.0353508210538487</v>
      </c>
      <c r="AM93" s="11">
        <f>'OddsRatio_working_3-way'!AA93+'OddsRatio_working_3-way'!AG93</f>
        <v>-0.65053821808386192</v>
      </c>
      <c r="AN93" s="11">
        <f>'OddsRatio_working_3-way'!AB93+'OddsRatio_working_3-way'!AH93</f>
        <v>-0.38481260296998654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1.0353508210538487</v>
      </c>
      <c r="AS93" s="11">
        <f>IF(('OddsRatio_working_3-way'!X93=0),IF(Q93&gt;0,-Q93^(1/3),(-Q93)^(1/3)),'OddsRatio_working_3-way'!AM93-'OddsRatio_working_3-way'!R93/3)</f>
        <v>-0.65053821808386192</v>
      </c>
      <c r="AT93" s="11">
        <f>IF(('OddsRatio_working_3-way'!X93=0),IF(Q93&gt;0,-Q93^(1/3),(-Q93)^(1/3)),'OddsRatio_working_3-way'!AN93-'OddsRatio_working_3-way'!R93/3)</f>
        <v>-0.38481260296998654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2.89</v>
      </c>
      <c r="B94" s="4">
        <f>IF('True_Odds_Calculator_3-way'!B95="","",'True_Odds_Calculator_3-way'!B95)</f>
        <v>3.05</v>
      </c>
      <c r="C94" s="4">
        <f>IF('True_Odds_Calculator_3-way'!C95="","",'True_Odds_Calculator_3-way'!C95)</f>
        <v>2.84</v>
      </c>
      <c r="D94" s="9">
        <f t="shared" si="26"/>
        <v>0.33729961913804141</v>
      </c>
      <c r="E94" s="9">
        <f t="shared" si="27"/>
        <v>0.31938178381330506</v>
      </c>
      <c r="F94" s="9">
        <f t="shared" si="28"/>
        <v>0.34331859704865358</v>
      </c>
      <c r="G94" s="9">
        <f t="shared" si="29"/>
        <v>1.0395360749152975</v>
      </c>
      <c r="H94" s="9">
        <f t="shared" si="30"/>
        <v>2.9647231815899131</v>
      </c>
      <c r="I94" s="9">
        <f t="shared" si="31"/>
        <v>3.1310489535763599</v>
      </c>
      <c r="J94" s="9">
        <f t="shared" si="32"/>
        <v>2.9127463778441469</v>
      </c>
      <c r="K94" s="11">
        <f t="shared" si="33"/>
        <v>0.34602076124567471</v>
      </c>
      <c r="L94" s="11">
        <f t="shared" si="34"/>
        <v>0.32786885245901642</v>
      </c>
      <c r="M94" s="11">
        <f t="shared" si="35"/>
        <v>0.35211267605633806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-0.28478523303871106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0.23089355806972986</v>
      </c>
      <c r="Q94" s="11">
        <f>2*'OddsRatio_working_3-way'!K94*'OddsRatio_working_3-way'!L94*'OddsRatio_working_3-way'!M94</f>
        <v>7.9893964730010342E-2</v>
      </c>
      <c r="R94" s="11">
        <f t="shared" si="36"/>
        <v>0</v>
      </c>
      <c r="S94" s="11">
        <f t="shared" si="37"/>
        <v>-0.81076380121979263</v>
      </c>
      <c r="T94" s="11">
        <f t="shared" si="38"/>
        <v>-0.28054110768850959</v>
      </c>
      <c r="U94" s="11">
        <f>'OddsRatio_working_3-way'!S94-'OddsRatio_working_3-way'!R94^2/3</f>
        <v>-0.81076380121979263</v>
      </c>
      <c r="V94" s="11">
        <f>'OddsRatio_working_3-way'!S94*'OddsRatio_working_3-way'!R94/3-2*'OddsRatio_working_3-way'!R94^3/27-'OddsRatio_working_3-way'!T94</f>
        <v>0.28054110768850959</v>
      </c>
      <c r="W94" s="11">
        <f>'OddsRatio_working_3-way'!V94^2+4*'OddsRatio_working_3-way'!U94^3/27</f>
        <v>-2.5162141983899045E-4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0.14049460356445628</v>
      </c>
      <c r="Y94" s="11">
        <f>IF('OddsRatio_working_3-way'!W94&gt;=0,IF('OddsRatio_working_3-way'!V94+SQRT('OddsRatio_working_3-way'!W94)&gt;0,0,PI()),ACOS('OddsRatio_working_3-way'!V94/(2*'OddsRatio_working_3-way'!X94)))</f>
        <v>5.6482656061113801E-2</v>
      </c>
      <c r="Z94" s="11">
        <f>'OddsRatio_working_3-way'!X94^(1/3)*COS('OddsRatio_working_3-way'!Y94/3)</f>
        <v>0.51976803745764877</v>
      </c>
      <c r="AA94" s="11">
        <f>'OddsRatio_working_3-way'!X94^(1/3)*COS(('OddsRatio_working_3-way'!Y94+2*PI())/3)</f>
        <v>-0.26835991001035409</v>
      </c>
      <c r="AB94" s="11">
        <f>'OddsRatio_working_3-way'!X94^(1/3)*COS(('OddsRatio_working_3-way'!Y94+4*PI())/3)</f>
        <v>-0.25140812744729479</v>
      </c>
      <c r="AC94" s="11">
        <f>'OddsRatio_working_3-way'!X94^(1/3)*SIN('OddsRatio_working_3-way'!Y94/3)</f>
        <v>9.7871162260263385E-3</v>
      </c>
      <c r="AD94" s="11">
        <f>'OddsRatio_working_3-way'!X94^(1/3)*SIN(('OddsRatio_working_3-way'!Y94+2*PI())/3)</f>
        <v>0.44523876640049231</v>
      </c>
      <c r="AE94" s="11">
        <f>'OddsRatio_working_3-way'!X94^(1/3)*SIN(('OddsRatio_working_3-way'!Y94+4*PI())/3)</f>
        <v>-0.45502588262651866</v>
      </c>
      <c r="AF94" s="11">
        <f>-'OddsRatio_working_3-way'!U94/(3*'OddsRatio_working_3-way'!X94^(1/3))*COS(('OddsRatio_working_3-way'!Y94)/3)</f>
        <v>0.51976803745764877</v>
      </c>
      <c r="AG94" s="11">
        <f>-'OddsRatio_working_3-way'!U94/(3*'OddsRatio_working_3-way'!X94^(1/3))*COS(('OddsRatio_working_3-way'!Y94+2*PI())/3)</f>
        <v>-0.26835991001035409</v>
      </c>
      <c r="AH94" s="11">
        <f>-'OddsRatio_working_3-way'!U94/(3*'OddsRatio_working_3-way'!X94^(1/3))*COS(('OddsRatio_working_3-way'!Y94+4*PI())/3)</f>
        <v>-0.25140812744729479</v>
      </c>
      <c r="AI94" s="11">
        <f>'OddsRatio_working_3-way'!U94/(3*'OddsRatio_working_3-way'!X94^(1/3))*SIN(('OddsRatio_working_3-way'!Y94)/3)</f>
        <v>-9.7871162260263385E-3</v>
      </c>
      <c r="AJ94" s="11">
        <f>'OddsRatio_working_3-way'!U94/(3*'OddsRatio_working_3-way'!X94^(1/3))*SIN(('OddsRatio_working_3-way'!Y94+2*PI())/3)</f>
        <v>-0.44523876640049231</v>
      </c>
      <c r="AK94" s="11">
        <f>'OddsRatio_working_3-way'!U94/(3*'OddsRatio_working_3-way'!X94^(1/3))*SIN(('OddsRatio_working_3-way'!Y94+4*PI())/3)</f>
        <v>0.45502588262651866</v>
      </c>
      <c r="AL94" s="11">
        <f>'OddsRatio_working_3-way'!Z94+'OddsRatio_working_3-way'!AF94</f>
        <v>1.0395360749152975</v>
      </c>
      <c r="AM94" s="11">
        <f>'OddsRatio_working_3-way'!AA94+'OddsRatio_working_3-way'!AG94</f>
        <v>-0.53671982002070817</v>
      </c>
      <c r="AN94" s="11">
        <f>'OddsRatio_working_3-way'!AB94+'OddsRatio_working_3-way'!AH94</f>
        <v>-0.50281625489458959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1.0395360749152975</v>
      </c>
      <c r="AS94" s="11">
        <f>IF(('OddsRatio_working_3-way'!X94=0),IF(Q94&gt;0,-Q94^(1/3),(-Q94)^(1/3)),'OddsRatio_working_3-way'!AM94-'OddsRatio_working_3-way'!R94/3)</f>
        <v>-0.53671982002070817</v>
      </c>
      <c r="AT94" s="11">
        <f>IF(('OddsRatio_working_3-way'!X94=0),IF(Q94&gt;0,-Q94^(1/3),(-Q94)^(1/3)),'OddsRatio_working_3-way'!AN94-'OddsRatio_working_3-way'!R94/3)</f>
        <v>-0.50281625489458959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3.42</v>
      </c>
      <c r="C95" s="4">
        <f>IF('True_Odds_Calculator_3-way'!C96="","",'True_Odds_Calculator_3-way'!C96)</f>
        <v>3.44</v>
      </c>
      <c r="D95" s="9">
        <f t="shared" si="26"/>
        <v>0.43410040624721813</v>
      </c>
      <c r="E95" s="9">
        <f t="shared" si="27"/>
        <v>0.28378473476299704</v>
      </c>
      <c r="F95" s="9">
        <f t="shared" si="28"/>
        <v>0.28211485898978483</v>
      </c>
      <c r="G95" s="9">
        <f t="shared" si="29"/>
        <v>1.0428916179000387</v>
      </c>
      <c r="H95" s="9">
        <f t="shared" si="30"/>
        <v>2.3036145223750486</v>
      </c>
      <c r="I95" s="9">
        <f t="shared" si="31"/>
        <v>3.5237977153180933</v>
      </c>
      <c r="J95" s="9">
        <f t="shared" si="32"/>
        <v>3.5446555476760948</v>
      </c>
      <c r="K95" s="11">
        <f t="shared" si="33"/>
        <v>0.44444444444444442</v>
      </c>
      <c r="L95" s="11">
        <f t="shared" si="34"/>
        <v>0.29239766081871343</v>
      </c>
      <c r="M95" s="11">
        <f t="shared" si="35"/>
        <v>0.29069767441860467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-0.27883554709340108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0.23082037565921693</v>
      </c>
      <c r="Q95" s="11">
        <f>2*'OddsRatio_working_3-way'!K95*'OddsRatio_working_3-way'!L95*'OddsRatio_working_3-way'!M95</f>
        <v>7.5554951115946622E-2</v>
      </c>
      <c r="R95" s="11">
        <f t="shared" si="36"/>
        <v>0</v>
      </c>
      <c r="S95" s="11">
        <f t="shared" si="37"/>
        <v>-0.82780111096057418</v>
      </c>
      <c r="T95" s="11">
        <f t="shared" si="38"/>
        <v>-0.27096599376778208</v>
      </c>
      <c r="U95" s="11">
        <f>'OddsRatio_working_3-way'!S95-'OddsRatio_working_3-way'!R95^2/3</f>
        <v>-0.82780111096057418</v>
      </c>
      <c r="V95" s="11">
        <f>'OddsRatio_working_3-way'!S95*'OddsRatio_working_3-way'!R95/3-2*'OddsRatio_working_3-way'!R95^3/27-'OddsRatio_working_3-way'!T95</f>
        <v>0.27096599376778208</v>
      </c>
      <c r="W95" s="11">
        <f>'OddsRatio_working_3-way'!V95^2+4*'OddsRatio_working_3-way'!U95^3/27</f>
        <v>-1.0615146491324348E-2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0.14494629718441074</v>
      </c>
      <c r="Y95" s="11">
        <f>IF('OddsRatio_working_3-way'!W95&gt;=0,IF('OddsRatio_working_3-way'!V95+SQRT('OddsRatio_working_3-way'!W95)&gt;0,0,PI()),ACOS('OddsRatio_working_3-way'!V95/(2*'OddsRatio_working_3-way'!X95)))</f>
        <v>0.36334937007683177</v>
      </c>
      <c r="Z95" s="11">
        <f>'OddsRatio_working_3-way'!X95^(1/3)*COS('OddsRatio_working_3-way'!Y95/3)</f>
        <v>0.52144580895001935</v>
      </c>
      <c r="AA95" s="11">
        <f>'OddsRatio_working_3-way'!X95^(1/3)*COS(('OddsRatio_working_3-way'!Y95+2*PI())/3)</f>
        <v>-0.31568633765097243</v>
      </c>
      <c r="AB95" s="11">
        <f>'OddsRatio_working_3-way'!X95^(1/3)*COS(('OddsRatio_working_3-way'!Y95+4*PI())/3)</f>
        <v>-0.20575947129904709</v>
      </c>
      <c r="AC95" s="11">
        <f>'OddsRatio_working_3-way'!X95^(1/3)*SIN('OddsRatio_working_3-way'!Y95/3)</f>
        <v>6.3466305879456134E-2</v>
      </c>
      <c r="AD95" s="11">
        <f>'OddsRatio_working_3-way'!X95^(1/3)*SIN(('OddsRatio_working_3-way'!Y95+2*PI())/3)</f>
        <v>0.41985216430791567</v>
      </c>
      <c r="AE95" s="11">
        <f>'OddsRatio_working_3-way'!X95^(1/3)*SIN(('OddsRatio_working_3-way'!Y95+4*PI())/3)</f>
        <v>-0.48331847018737178</v>
      </c>
      <c r="AF95" s="11">
        <f>-'OddsRatio_working_3-way'!U95/(3*'OddsRatio_working_3-way'!X95^(1/3))*COS(('OddsRatio_working_3-way'!Y95)/3)</f>
        <v>0.52144580895001924</v>
      </c>
      <c r="AG95" s="11">
        <f>-'OddsRatio_working_3-way'!U95/(3*'OddsRatio_working_3-way'!X95^(1/3))*COS(('OddsRatio_working_3-way'!Y95+2*PI())/3)</f>
        <v>-0.31568633765097232</v>
      </c>
      <c r="AH95" s="11">
        <f>-'OddsRatio_working_3-way'!U95/(3*'OddsRatio_working_3-way'!X95^(1/3))*COS(('OddsRatio_working_3-way'!Y95+4*PI())/3)</f>
        <v>-0.20575947129904704</v>
      </c>
      <c r="AI95" s="11">
        <f>'OddsRatio_working_3-way'!U95/(3*'OddsRatio_working_3-way'!X95^(1/3))*SIN(('OddsRatio_working_3-way'!Y95)/3)</f>
        <v>-6.346630587945612E-2</v>
      </c>
      <c r="AJ95" s="11">
        <f>'OddsRatio_working_3-way'!U95/(3*'OddsRatio_working_3-way'!X95^(1/3))*SIN(('OddsRatio_working_3-way'!Y95+2*PI())/3)</f>
        <v>-0.41985216430791561</v>
      </c>
      <c r="AK95" s="11">
        <f>'OddsRatio_working_3-way'!U95/(3*'OddsRatio_working_3-way'!X95^(1/3))*SIN(('OddsRatio_working_3-way'!Y95+4*PI())/3)</f>
        <v>0.48331847018737167</v>
      </c>
      <c r="AL95" s="11">
        <f>'OddsRatio_working_3-way'!Z95+'OddsRatio_working_3-way'!AF95</f>
        <v>1.0428916179000387</v>
      </c>
      <c r="AM95" s="11">
        <f>'OddsRatio_working_3-way'!AA95+'OddsRatio_working_3-way'!AG95</f>
        <v>-0.63137267530194474</v>
      </c>
      <c r="AN95" s="11">
        <f>'OddsRatio_working_3-way'!AB95+'OddsRatio_working_3-way'!AH95</f>
        <v>-0.41151894259809413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1.0428916179000387</v>
      </c>
      <c r="AS95" s="11">
        <f>IF(('OddsRatio_working_3-way'!X95=0),IF(Q95&gt;0,-Q95^(1/3),(-Q95)^(1/3)),'OddsRatio_working_3-way'!AM95-'OddsRatio_working_3-way'!R95/3)</f>
        <v>-0.63137267530194474</v>
      </c>
      <c r="AT95" s="11">
        <f>IF(('OddsRatio_working_3-way'!X95=0),IF(Q95&gt;0,-Q95^(1/3),(-Q95)^(1/3)),'OddsRatio_working_3-way'!AN95-'OddsRatio_working_3-way'!R95/3)</f>
        <v>-0.41151894259809413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1.7</v>
      </c>
      <c r="B96" s="4">
        <f>IF('True_Odds_Calculator_3-way'!B97="","",'True_Odds_Calculator_3-way'!B97)</f>
        <v>3.66</v>
      </c>
      <c r="C96" s="4">
        <f>IF('True_Odds_Calculator_3-way'!C97="","",'True_Odds_Calculator_3-way'!C97)</f>
        <v>5.88</v>
      </c>
      <c r="D96" s="9">
        <f t="shared" si="26"/>
        <v>0.57496388652038044</v>
      </c>
      <c r="E96" s="9">
        <f t="shared" si="27"/>
        <v>0.26252846586048245</v>
      </c>
      <c r="F96" s="9">
        <f t="shared" si="28"/>
        <v>0.16250764761913727</v>
      </c>
      <c r="G96" s="9">
        <f t="shared" si="29"/>
        <v>1.05605667079841</v>
      </c>
      <c r="H96" s="9">
        <f t="shared" si="30"/>
        <v>1.7392396695588872</v>
      </c>
      <c r="I96" s="9">
        <f t="shared" si="31"/>
        <v>3.8091107443237711</v>
      </c>
      <c r="J96" s="9">
        <f t="shared" si="32"/>
        <v>6.1535565534962409</v>
      </c>
      <c r="K96" s="11">
        <f t="shared" si="33"/>
        <v>0.58823529411764708</v>
      </c>
      <c r="L96" s="11">
        <f t="shared" si="34"/>
        <v>0.27322404371584696</v>
      </c>
      <c r="M96" s="11">
        <f t="shared" si="35"/>
        <v>0.17006802721088435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-0.24836601307189554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0.2252267027029391</v>
      </c>
      <c r="Q96" s="11">
        <f>2*'OddsRatio_working_3-way'!K96*'OddsRatio_working_3-way'!L96*'OddsRatio_working_3-way'!M96</f>
        <v>5.4666675413334725E-2</v>
      </c>
      <c r="R96" s="11">
        <f t="shared" si="36"/>
        <v>0</v>
      </c>
      <c r="S96" s="11">
        <f t="shared" si="37"/>
        <v>-0.90683382930393852</v>
      </c>
      <c r="T96" s="11">
        <f t="shared" si="38"/>
        <v>-0.22010529837474235</v>
      </c>
      <c r="U96" s="11">
        <f>'OddsRatio_working_3-way'!S96-'OddsRatio_working_3-way'!R96^2/3</f>
        <v>-0.90683382930393852</v>
      </c>
      <c r="V96" s="11">
        <f>'OddsRatio_working_3-way'!S96*'OddsRatio_working_3-way'!R96/3-2*'OddsRatio_working_3-way'!R96^3/27-'OddsRatio_working_3-way'!T96</f>
        <v>0.22010529837474235</v>
      </c>
      <c r="W96" s="11">
        <f>'OddsRatio_working_3-way'!V96^2+4*'OddsRatio_working_3-way'!U96^3/27</f>
        <v>-6.2032563947178404E-2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0.16619183668265175</v>
      </c>
      <c r="Y96" s="11">
        <f>IF('OddsRatio_working_3-way'!W96&gt;=0,IF('OddsRatio_working_3-way'!V96+SQRT('OddsRatio_working_3-way'!W96)&gt;0,0,PI()),ACOS('OddsRatio_working_3-way'!V96/(2*'OddsRatio_working_3-way'!X96)))</f>
        <v>0.84704206139728055</v>
      </c>
      <c r="Z96" s="11">
        <f>'OddsRatio_working_3-way'!X96^(1/3)*COS('OddsRatio_working_3-way'!Y96/3)</f>
        <v>0.52802833539920513</v>
      </c>
      <c r="AA96" s="11">
        <f>'OddsRatio_working_3-way'!X96^(1/3)*COS(('OddsRatio_working_3-way'!Y96+2*PI())/3)</f>
        <v>-0.39667167818296356</v>
      </c>
      <c r="AB96" s="11">
        <f>'OddsRatio_working_3-way'!X96^(1/3)*COS(('OddsRatio_working_3-way'!Y96+4*PI())/3)</f>
        <v>-0.13135665721624171</v>
      </c>
      <c r="AC96" s="11">
        <f>'OddsRatio_working_3-way'!X96^(1/3)*SIN('OddsRatio_working_3-way'!Y96/3)</f>
        <v>0.15317969877518822</v>
      </c>
      <c r="AD96" s="11">
        <f>'OddsRatio_working_3-way'!X96^(1/3)*SIN(('OddsRatio_working_3-way'!Y96+2*PI())/3)</f>
        <v>0.38069610298612755</v>
      </c>
      <c r="AE96" s="11">
        <f>'OddsRatio_working_3-way'!X96^(1/3)*SIN(('OddsRatio_working_3-way'!Y96+4*PI())/3)</f>
        <v>-0.53387580176131577</v>
      </c>
      <c r="AF96" s="11">
        <f>-'OddsRatio_working_3-way'!U96/(3*'OddsRatio_working_3-way'!X96^(1/3))*COS(('OddsRatio_working_3-way'!Y96)/3)</f>
        <v>0.52802833539920502</v>
      </c>
      <c r="AG96" s="11">
        <f>-'OddsRatio_working_3-way'!U96/(3*'OddsRatio_working_3-way'!X96^(1/3))*COS(('OddsRatio_working_3-way'!Y96+2*PI())/3)</f>
        <v>-0.39667167818296351</v>
      </c>
      <c r="AH96" s="11">
        <f>-'OddsRatio_working_3-way'!U96/(3*'OddsRatio_working_3-way'!X96^(1/3))*COS(('OddsRatio_working_3-way'!Y96+4*PI())/3)</f>
        <v>-0.13135665721624168</v>
      </c>
      <c r="AI96" s="11">
        <f>'OddsRatio_working_3-way'!U96/(3*'OddsRatio_working_3-way'!X96^(1/3))*SIN(('OddsRatio_working_3-way'!Y96)/3)</f>
        <v>-0.15317969877518819</v>
      </c>
      <c r="AJ96" s="11">
        <f>'OddsRatio_working_3-way'!U96/(3*'OddsRatio_working_3-way'!X96^(1/3))*SIN(('OddsRatio_working_3-way'!Y96+2*PI())/3)</f>
        <v>-0.38069610298612749</v>
      </c>
      <c r="AK96" s="11">
        <f>'OddsRatio_working_3-way'!U96/(3*'OddsRatio_working_3-way'!X96^(1/3))*SIN(('OddsRatio_working_3-way'!Y96+4*PI())/3)</f>
        <v>0.53387580176131566</v>
      </c>
      <c r="AL96" s="11">
        <f>'OddsRatio_working_3-way'!Z96+'OddsRatio_working_3-way'!AF96</f>
        <v>1.05605667079841</v>
      </c>
      <c r="AM96" s="11">
        <f>'OddsRatio_working_3-way'!AA96+'OddsRatio_working_3-way'!AG96</f>
        <v>-0.79334335636592712</v>
      </c>
      <c r="AN96" s="11">
        <f>'OddsRatio_working_3-way'!AB96+'OddsRatio_working_3-way'!AH96</f>
        <v>-0.26271331443248336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1.05605667079841</v>
      </c>
      <c r="AS96" s="11">
        <f>IF(('OddsRatio_working_3-way'!X96=0),IF(Q96&gt;0,-Q96^(1/3),(-Q96)^(1/3)),'OddsRatio_working_3-way'!AM96-'OddsRatio_working_3-way'!R96/3)</f>
        <v>-0.79334335636592712</v>
      </c>
      <c r="AT96" s="11">
        <f>IF(('OddsRatio_working_3-way'!X96=0),IF(Q96&gt;0,-Q96^(1/3),(-Q96)^(1/3)),'OddsRatio_working_3-way'!AN96-'OddsRatio_working_3-way'!R96/3)</f>
        <v>-0.26271331443248336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1.98</v>
      </c>
      <c r="D97" s="9">
        <f t="shared" si="26"/>
        <v>0.21401587470251399</v>
      </c>
      <c r="E97" s="9">
        <f t="shared" si="27"/>
        <v>0.29296385348950771</v>
      </c>
      <c r="F97" s="9">
        <f t="shared" si="28"/>
        <v>0.49302027180797831</v>
      </c>
      <c r="G97" s="9">
        <f t="shared" si="29"/>
        <v>1.0493001664212569</v>
      </c>
      <c r="H97" s="9">
        <f t="shared" si="30"/>
        <v>4.6725505824744005</v>
      </c>
      <c r="I97" s="9">
        <f t="shared" si="31"/>
        <v>3.413390382768891</v>
      </c>
      <c r="J97" s="9">
        <f t="shared" si="32"/>
        <v>2.0283141630928316</v>
      </c>
      <c r="K97" s="11">
        <f t="shared" si="33"/>
        <v>0.22222222222222221</v>
      </c>
      <c r="L97" s="11">
        <f t="shared" si="34"/>
        <v>0.30303030303030304</v>
      </c>
      <c r="M97" s="11">
        <f t="shared" si="35"/>
        <v>0.50505050505050508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-0.26830595517464206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0.23058871543720033</v>
      </c>
      <c r="Q97" s="11">
        <f>2*'OddsRatio_working_3-way'!K97*'OddsRatio_working_3-way'!L97*'OddsRatio_working_3-way'!M97</f>
        <v>6.8020270040472064E-2</v>
      </c>
      <c r="R97" s="11">
        <f t="shared" si="36"/>
        <v>0</v>
      </c>
      <c r="S97" s="11">
        <f t="shared" si="37"/>
        <v>-0.85942451514767404</v>
      </c>
      <c r="T97" s="11">
        <f t="shared" si="38"/>
        <v>-0.25351755609075927</v>
      </c>
      <c r="U97" s="11">
        <f>'OddsRatio_working_3-way'!S97-'OddsRatio_working_3-way'!R97^2/3</f>
        <v>-0.85942451514767404</v>
      </c>
      <c r="V97" s="11">
        <f>'OddsRatio_working_3-way'!S97*'OddsRatio_working_3-way'!R97/3-2*'OddsRatio_working_3-way'!R97^3/27-'OddsRatio_working_3-way'!T97</f>
        <v>0.25351755609075927</v>
      </c>
      <c r="W97" s="11">
        <f>'OddsRatio_working_3-way'!V97^2+4*'OddsRatio_working_3-way'!U97^3/27</f>
        <v>-2.9770325564247524E-2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0.15333091404742782</v>
      </c>
      <c r="Y97" s="11">
        <f>IF('OddsRatio_working_3-way'!W97&gt;=0,IF('OddsRatio_working_3-way'!V97+SQRT('OddsRatio_working_3-way'!W97)&gt;0,0,PI()),ACOS('OddsRatio_working_3-way'!V97/(2*'OddsRatio_working_3-way'!X97)))</f>
        <v>0.59757805394496277</v>
      </c>
      <c r="Z97" s="11">
        <f>'OddsRatio_working_3-way'!X97^(1/3)*COS('OddsRatio_working_3-way'!Y97/3)</f>
        <v>0.52465008321062845</v>
      </c>
      <c r="AA97" s="11">
        <f>'OddsRatio_working_3-way'!X97^(1/3)*COS(('OddsRatio_working_3-way'!Y97+2*PI())/3)</f>
        <v>-0.35404661173594887</v>
      </c>
      <c r="AB97" s="11">
        <f>'OddsRatio_working_3-way'!X97^(1/3)*COS(('OddsRatio_working_3-way'!Y97+4*PI())/3)</f>
        <v>-0.17060347147467972</v>
      </c>
      <c r="AC97" s="11">
        <f>'OddsRatio_working_3-way'!X97^(1/3)*SIN('OddsRatio_working_3-way'!Y97/3)</f>
        <v>0.10591094641083409</v>
      </c>
      <c r="AD97" s="11">
        <f>'OddsRatio_working_3-way'!X97^(1/3)*SIN(('OddsRatio_working_3-way'!Y97+2*PI())/3)</f>
        <v>0.40140482695260682</v>
      </c>
      <c r="AE97" s="11">
        <f>'OddsRatio_working_3-way'!X97^(1/3)*SIN(('OddsRatio_working_3-way'!Y97+4*PI())/3)</f>
        <v>-0.50731577336344091</v>
      </c>
      <c r="AF97" s="11">
        <f>-'OddsRatio_working_3-way'!U97/(3*'OddsRatio_working_3-way'!X97^(1/3))*COS(('OddsRatio_working_3-way'!Y97)/3)</f>
        <v>0.52465008321062856</v>
      </c>
      <c r="AG97" s="11">
        <f>-'OddsRatio_working_3-way'!U97/(3*'OddsRatio_working_3-way'!X97^(1/3))*COS(('OddsRatio_working_3-way'!Y97+2*PI())/3)</f>
        <v>-0.35404661173594892</v>
      </c>
      <c r="AH97" s="11">
        <f>-'OddsRatio_working_3-way'!U97/(3*'OddsRatio_working_3-way'!X97^(1/3))*COS(('OddsRatio_working_3-way'!Y97+4*PI())/3)</f>
        <v>-0.17060347147467975</v>
      </c>
      <c r="AI97" s="11">
        <f>'OddsRatio_working_3-way'!U97/(3*'OddsRatio_working_3-way'!X97^(1/3))*SIN(('OddsRatio_working_3-way'!Y97)/3)</f>
        <v>-0.10591094641083412</v>
      </c>
      <c r="AJ97" s="11">
        <f>'OddsRatio_working_3-way'!U97/(3*'OddsRatio_working_3-way'!X97^(1/3))*SIN(('OddsRatio_working_3-way'!Y97+2*PI())/3)</f>
        <v>-0.40140482695260693</v>
      </c>
      <c r="AK97" s="11">
        <f>'OddsRatio_working_3-way'!U97/(3*'OddsRatio_working_3-way'!X97^(1/3))*SIN(('OddsRatio_working_3-way'!Y97+4*PI())/3)</f>
        <v>0.50731577336344102</v>
      </c>
      <c r="AL97" s="11">
        <f>'OddsRatio_working_3-way'!Z97+'OddsRatio_working_3-way'!AF97</f>
        <v>1.0493001664212569</v>
      </c>
      <c r="AM97" s="11">
        <f>'OddsRatio_working_3-way'!AA97+'OddsRatio_working_3-way'!AG97</f>
        <v>-0.70809322347189774</v>
      </c>
      <c r="AN97" s="11">
        <f>'OddsRatio_working_3-way'!AB97+'OddsRatio_working_3-way'!AH97</f>
        <v>-0.34120694294935949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1.0493001664212569</v>
      </c>
      <c r="AS97" s="11">
        <f>IF(('OddsRatio_working_3-way'!X97=0),IF(Q97&gt;0,-Q97^(1/3),(-Q97)^(1/3)),'OddsRatio_working_3-way'!AM97-'OddsRatio_working_3-way'!R97/3)</f>
        <v>-0.70809322347189774</v>
      </c>
      <c r="AT97" s="11">
        <f>IF(('OddsRatio_working_3-way'!X97=0),IF(Q97&gt;0,-Q97^(1/3),(-Q97)^(1/3)),'OddsRatio_working_3-way'!AN97-'OddsRatio_working_3-way'!R97/3)</f>
        <v>-0.34120694294935949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2.44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</v>
      </c>
      <c r="D98" s="9">
        <f t="shared" si="26"/>
        <v>0.39992326936809081</v>
      </c>
      <c r="E98" s="9">
        <f t="shared" si="27"/>
        <v>0.3056646242296292</v>
      </c>
      <c r="F98" s="9">
        <f t="shared" si="28"/>
        <v>0.29441210640228027</v>
      </c>
      <c r="G98" s="9">
        <f t="shared" si="29"/>
        <v>1.0419997628199127</v>
      </c>
      <c r="H98" s="9">
        <f t="shared" si="30"/>
        <v>2.5004796584606743</v>
      </c>
      <c r="I98" s="9">
        <f t="shared" si="31"/>
        <v>3.2715594829474099</v>
      </c>
      <c r="J98" s="9">
        <f t="shared" si="32"/>
        <v>3.3965994544857985</v>
      </c>
      <c r="K98" s="11">
        <f t="shared" si="33"/>
        <v>0.4098360655737705</v>
      </c>
      <c r="L98" s="11">
        <f t="shared" si="34"/>
        <v>0.31446540880503143</v>
      </c>
      <c r="M98" s="11">
        <f t="shared" si="35"/>
        <v>0.30303030303030304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-0.28197846075977862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0.2312015921666401</v>
      </c>
      <c r="Q98" s="11">
        <f>2*'OddsRatio_working_3-way'!K98*'OddsRatio_working_3-way'!L98*'OddsRatio_working_3-way'!M98</f>
        <v>7.8108646002243279E-2</v>
      </c>
      <c r="R98" s="11">
        <f t="shared" si="36"/>
        <v>0</v>
      </c>
      <c r="S98" s="11">
        <f t="shared" si="37"/>
        <v>-0.81992642822319672</v>
      </c>
      <c r="T98" s="11">
        <f t="shared" si="38"/>
        <v>-0.2770021716970259</v>
      </c>
      <c r="U98" s="11">
        <f>'OddsRatio_working_3-way'!S98-'OddsRatio_working_3-way'!R98^2/3</f>
        <v>-0.81992642822319672</v>
      </c>
      <c r="V98" s="11">
        <f>'OddsRatio_working_3-way'!S98*'OddsRatio_working_3-way'!R98/3-2*'OddsRatio_working_3-way'!R98^3/27-'OddsRatio_working_3-way'!T98</f>
        <v>0.2770021716970259</v>
      </c>
      <c r="W98" s="11">
        <f>'OddsRatio_working_3-way'!V98^2+4*'OddsRatio_working_3-way'!U98^3/27</f>
        <v>-4.9319604791221855E-3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0.14288296224881991</v>
      </c>
      <c r="Y98" s="11">
        <f>IF('OddsRatio_working_3-way'!W98&gt;=0,IF('OddsRatio_working_3-way'!V98+SQRT('OddsRatio_working_3-way'!W98)&gt;0,0,PI()),ACOS('OddsRatio_working_3-way'!V98/(2*'OddsRatio_working_3-way'!X98)))</f>
        <v>0.24829674567118221</v>
      </c>
      <c r="Z98" s="11">
        <f>'OddsRatio_working_3-way'!X98^(1/3)*COS('OddsRatio_working_3-way'!Y98/3)</f>
        <v>0.52099988140995646</v>
      </c>
      <c r="AA98" s="11">
        <f>'OddsRatio_working_3-way'!X98^(1/3)*COS(('OddsRatio_working_3-way'!Y98+2*PI())/3)</f>
        <v>-0.29792920377423621</v>
      </c>
      <c r="AB98" s="11">
        <f>'OddsRatio_working_3-way'!X98^(1/3)*COS(('OddsRatio_working_3-way'!Y98+4*PI())/3)</f>
        <v>-0.2230706776357205</v>
      </c>
      <c r="AC98" s="11">
        <f>'OddsRatio_working_3-way'!X98^(1/3)*SIN('OddsRatio_working_3-way'!Y98/3)</f>
        <v>4.3219590217210876E-2</v>
      </c>
      <c r="AD98" s="11">
        <f>'OddsRatio_working_3-way'!X98^(1/3)*SIN(('OddsRatio_working_3-way'!Y98+2*PI())/3)</f>
        <v>0.42958933756109668</v>
      </c>
      <c r="AE98" s="11">
        <f>'OddsRatio_working_3-way'!X98^(1/3)*SIN(('OddsRatio_working_3-way'!Y98+4*PI())/3)</f>
        <v>-0.47280892777830746</v>
      </c>
      <c r="AF98" s="11">
        <f>-'OddsRatio_working_3-way'!U98/(3*'OddsRatio_working_3-way'!X98^(1/3))*COS(('OddsRatio_working_3-way'!Y98)/3)</f>
        <v>0.52099988140995634</v>
      </c>
      <c r="AG98" s="11">
        <f>-'OddsRatio_working_3-way'!U98/(3*'OddsRatio_working_3-way'!X98^(1/3))*COS(('OddsRatio_working_3-way'!Y98+2*PI())/3)</f>
        <v>-0.29792920377423615</v>
      </c>
      <c r="AH98" s="11">
        <f>-'OddsRatio_working_3-way'!U98/(3*'OddsRatio_working_3-way'!X98^(1/3))*COS(('OddsRatio_working_3-way'!Y98+4*PI())/3)</f>
        <v>-0.22307067763572044</v>
      </c>
      <c r="AI98" s="11">
        <f>'OddsRatio_working_3-way'!U98/(3*'OddsRatio_working_3-way'!X98^(1/3))*SIN(('OddsRatio_working_3-way'!Y98)/3)</f>
        <v>-4.3219590217210863E-2</v>
      </c>
      <c r="AJ98" s="11">
        <f>'OddsRatio_working_3-way'!U98/(3*'OddsRatio_working_3-way'!X98^(1/3))*SIN(('OddsRatio_working_3-way'!Y98+2*PI())/3)</f>
        <v>-0.42958933756109663</v>
      </c>
      <c r="AK98" s="11">
        <f>'OddsRatio_working_3-way'!U98/(3*'OddsRatio_working_3-way'!X98^(1/3))*SIN(('OddsRatio_working_3-way'!Y98+4*PI())/3)</f>
        <v>0.47280892777830735</v>
      </c>
      <c r="AL98" s="11">
        <f>'OddsRatio_working_3-way'!Z98+'OddsRatio_working_3-way'!AF98</f>
        <v>1.0419997628199127</v>
      </c>
      <c r="AM98" s="11">
        <f>'OddsRatio_working_3-way'!AA98+'OddsRatio_working_3-way'!AG98</f>
        <v>-0.5958584075484723</v>
      </c>
      <c r="AN98" s="11">
        <f>'OddsRatio_working_3-way'!AB98+'OddsRatio_working_3-way'!AH98</f>
        <v>-0.44614135527144094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1.0419997628199127</v>
      </c>
      <c r="AS98" s="11">
        <f>IF(('OddsRatio_working_3-way'!X98=0),IF(Q98&gt;0,-Q98^(1/3),(-Q98)^(1/3)),'OddsRatio_working_3-way'!AM98-'OddsRatio_working_3-way'!R98/3)</f>
        <v>-0.5958584075484723</v>
      </c>
      <c r="AT98" s="11">
        <f>IF(('OddsRatio_working_3-way'!X98=0),IF(Q98&gt;0,-Q98^(1/3),(-Q98)^(1/3)),'OddsRatio_working_3-way'!AN98-'OddsRatio_working_3-way'!R98/3)</f>
        <v>-0.44614135527144094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2.58</v>
      </c>
      <c r="B99" s="4">
        <f>IF('True_Odds_Calculator_3-way'!B100="","",'True_Odds_Calculator_3-way'!B100)</f>
        <v>3.34</v>
      </c>
      <c r="C99" s="4">
        <f>IF('True_Odds_Calculator_3-way'!C100="","",'True_Odds_Calculator_3-way'!C100)</f>
        <v>2.93</v>
      </c>
      <c r="D99" s="9">
        <f t="shared" si="26"/>
        <v>0.37758343323306093</v>
      </c>
      <c r="E99" s="9">
        <f t="shared" si="27"/>
        <v>0.29058509098094959</v>
      </c>
      <c r="F99" s="9">
        <f t="shared" si="28"/>
        <v>0.33183147578598954</v>
      </c>
      <c r="G99" s="9">
        <f t="shared" si="29"/>
        <v>1.0433046083494051</v>
      </c>
      <c r="H99" s="9">
        <f t="shared" si="30"/>
        <v>2.6484212811920602</v>
      </c>
      <c r="I99" s="9">
        <f t="shared" si="31"/>
        <v>3.4413327835376069</v>
      </c>
      <c r="J99" s="9">
        <f t="shared" si="32"/>
        <v>3.0135778941143521</v>
      </c>
      <c r="K99" s="11">
        <f t="shared" si="33"/>
        <v>0.38759689922480617</v>
      </c>
      <c r="L99" s="11">
        <f t="shared" si="34"/>
        <v>0.29940119760479045</v>
      </c>
      <c r="M99" s="11">
        <f t="shared" si="35"/>
        <v>0.34129692832764502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-0.28261581448579942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0.23169788686774395</v>
      </c>
      <c r="Q99" s="11">
        <f>2*'OddsRatio_working_3-way'!K99*'OddsRatio_working_3-way'!L99*'OddsRatio_working_3-way'!M99</f>
        <v>7.921295277529708E-2</v>
      </c>
      <c r="R99" s="11">
        <f t="shared" si="36"/>
        <v>0</v>
      </c>
      <c r="S99" s="11">
        <f t="shared" si="37"/>
        <v>-0.81983340985111808</v>
      </c>
      <c r="T99" s="11">
        <f t="shared" si="38"/>
        <v>-0.28028492644482672</v>
      </c>
      <c r="U99" s="11">
        <f>'OddsRatio_working_3-way'!S99-'OddsRatio_working_3-way'!R99^2/3</f>
        <v>-0.81983340985111808</v>
      </c>
      <c r="V99" s="11">
        <f>'OddsRatio_working_3-way'!S99*'OddsRatio_working_3-way'!R99/3-2*'OddsRatio_working_3-way'!R99^3/27-'OddsRatio_working_3-way'!T99</f>
        <v>0.28028492644482672</v>
      </c>
      <c r="W99" s="11">
        <f>'OddsRatio_working_3-way'!V99^2+4*'OddsRatio_working_3-way'!U99^3/27</f>
        <v>-3.0747337289522142E-3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0.14285864842663021</v>
      </c>
      <c r="Y99" s="11">
        <f>IF('OddsRatio_working_3-way'!W99&gt;=0,IF('OddsRatio_working_3-way'!V99+SQRT('OddsRatio_working_3-way'!W99)&gt;0,0,PI()),ACOS('OddsRatio_working_3-way'!V99/(2*'OddsRatio_working_3-way'!X99)))</f>
        <v>0.19531335357561819</v>
      </c>
      <c r="Z99" s="11">
        <f>'OddsRatio_working_3-way'!X99^(1/3)*COS('OddsRatio_working_3-way'!Y99/3)</f>
        <v>0.52165230417470254</v>
      </c>
      <c r="AA99" s="11">
        <f>'OddsRatio_working_3-way'!X99^(1/3)*COS(('OddsRatio_working_3-way'!Y99+2*PI())/3)</f>
        <v>-0.29027963447394245</v>
      </c>
      <c r="AB99" s="11">
        <f>'OddsRatio_working_3-way'!X99^(1/3)*COS(('OddsRatio_working_3-way'!Y99+4*PI())/3)</f>
        <v>-0.23137266970076023</v>
      </c>
      <c r="AC99" s="11">
        <f>'OddsRatio_working_3-way'!X99^(1/3)*SIN('OddsRatio_working_3-way'!Y99/3)</f>
        <v>3.4009951968940584E-2</v>
      </c>
      <c r="AD99" s="11">
        <f>'OddsRatio_working_3-way'!X99^(1/3)*SIN(('OddsRatio_working_3-way'!Y99+2*PI())/3)</f>
        <v>0.43475917137350933</v>
      </c>
      <c r="AE99" s="11">
        <f>'OddsRatio_working_3-way'!X99^(1/3)*SIN(('OddsRatio_working_3-way'!Y99+4*PI())/3)</f>
        <v>-0.46876912334244986</v>
      </c>
      <c r="AF99" s="11">
        <f>-'OddsRatio_working_3-way'!U99/(3*'OddsRatio_working_3-way'!X99^(1/3))*COS(('OddsRatio_working_3-way'!Y99)/3)</f>
        <v>0.52165230417470254</v>
      </c>
      <c r="AG99" s="11">
        <f>-'OddsRatio_working_3-way'!U99/(3*'OddsRatio_working_3-way'!X99^(1/3))*COS(('OddsRatio_working_3-way'!Y99+2*PI())/3)</f>
        <v>-0.29027963447394245</v>
      </c>
      <c r="AH99" s="11">
        <f>-'OddsRatio_working_3-way'!U99/(3*'OddsRatio_working_3-way'!X99^(1/3))*COS(('OddsRatio_working_3-way'!Y99+4*PI())/3)</f>
        <v>-0.23137266970076023</v>
      </c>
      <c r="AI99" s="11">
        <f>'OddsRatio_working_3-way'!U99/(3*'OddsRatio_working_3-way'!X99^(1/3))*SIN(('OddsRatio_working_3-way'!Y99)/3)</f>
        <v>-3.4009951968940584E-2</v>
      </c>
      <c r="AJ99" s="11">
        <f>'OddsRatio_working_3-way'!U99/(3*'OddsRatio_working_3-way'!X99^(1/3))*SIN(('OddsRatio_working_3-way'!Y99+2*PI())/3)</f>
        <v>-0.43475917137350933</v>
      </c>
      <c r="AK99" s="11">
        <f>'OddsRatio_working_3-way'!U99/(3*'OddsRatio_working_3-way'!X99^(1/3))*SIN(('OddsRatio_working_3-way'!Y99+4*PI())/3)</f>
        <v>0.46876912334244986</v>
      </c>
      <c r="AL99" s="11">
        <f>'OddsRatio_working_3-way'!Z99+'OddsRatio_working_3-way'!AF99</f>
        <v>1.0433046083494051</v>
      </c>
      <c r="AM99" s="11">
        <f>'OddsRatio_working_3-way'!AA99+'OddsRatio_working_3-way'!AG99</f>
        <v>-0.5805592689478849</v>
      </c>
      <c r="AN99" s="11">
        <f>'OddsRatio_working_3-way'!AB99+'OddsRatio_working_3-way'!AH99</f>
        <v>-0.46274533940152046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1.0433046083494051</v>
      </c>
      <c r="AS99" s="11">
        <f>IF(('OddsRatio_working_3-way'!X99=0),IF(Q99&gt;0,-Q99^(1/3),(-Q99)^(1/3)),'OddsRatio_working_3-way'!AM99-'OddsRatio_working_3-way'!R99/3)</f>
        <v>-0.5805592689478849</v>
      </c>
      <c r="AT99" s="11">
        <f>IF(('OddsRatio_working_3-way'!X99=0),IF(Q99&gt;0,-Q99^(1/3),(-Q99)^(1/3)),'OddsRatio_working_3-way'!AN99-'OddsRatio_working_3-way'!R99/3)</f>
        <v>-0.46274533940152046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4.0199999999999996</v>
      </c>
      <c r="B100" s="4">
        <f>IF('True_Odds_Calculator_3-way'!B101="","",'True_Odds_Calculator_3-way'!B101)</f>
        <v>3.74</v>
      </c>
      <c r="C100" s="4">
        <f>IF('True_Odds_Calculator_3-way'!C101="","",'True_Odds_Calculator_3-way'!C101)</f>
        <v>1.95</v>
      </c>
      <c r="D100" s="9">
        <f t="shared" si="26"/>
        <v>0.24024534852931037</v>
      </c>
      <c r="E100" s="9">
        <f t="shared" si="27"/>
        <v>0.25845083984366973</v>
      </c>
      <c r="F100" s="9">
        <f t="shared" si="28"/>
        <v>0.50130381162701976</v>
      </c>
      <c r="G100" s="9">
        <f t="shared" si="29"/>
        <v>1.0471561237053852</v>
      </c>
      <c r="H100" s="9">
        <f t="shared" si="30"/>
        <v>4.1624114935902625</v>
      </c>
      <c r="I100" s="9">
        <f t="shared" si="31"/>
        <v>3.8692077789527568</v>
      </c>
      <c r="J100" s="9">
        <f t="shared" si="32"/>
        <v>1.9947983175201156</v>
      </c>
      <c r="K100" s="11">
        <f t="shared" si="33"/>
        <v>0.24875621890547267</v>
      </c>
      <c r="L100" s="11">
        <f t="shared" si="34"/>
        <v>0.26737967914438499</v>
      </c>
      <c r="M100" s="11">
        <f t="shared" si="35"/>
        <v>0.51282051282051289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-0.26813212151227939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0.22887072930971084</v>
      </c>
      <c r="Q100" s="11">
        <f>2*'OddsRatio_working_3-way'!K100*'OddsRatio_working_3-way'!L100*'OddsRatio_working_3-way'!M100</f>
        <v>6.8217803072939162E-2</v>
      </c>
      <c r="R100" s="11">
        <f t="shared" si="36"/>
        <v>0</v>
      </c>
      <c r="S100" s="11">
        <f t="shared" si="37"/>
        <v>-0.85357445433567525</v>
      </c>
      <c r="T100" s="11">
        <f t="shared" si="38"/>
        <v>-0.25441861530124454</v>
      </c>
      <c r="U100" s="11">
        <f>'OddsRatio_working_3-way'!S100-'OddsRatio_working_3-way'!R100^2/3</f>
        <v>-0.85357445433567525</v>
      </c>
      <c r="V100" s="11">
        <f>'OddsRatio_working_3-way'!S100*'OddsRatio_working_3-way'!R100/3-2*'OddsRatio_working_3-way'!R100^3/27-'OddsRatio_working_3-way'!T100</f>
        <v>0.25441861530124454</v>
      </c>
      <c r="W100" s="11">
        <f>'OddsRatio_working_3-way'!V100^2+4*'OddsRatio_working_3-way'!U100^3/27</f>
        <v>-2.7405280201245677E-2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0.15176800717958341</v>
      </c>
      <c r="Y100" s="11">
        <f>IF('OddsRatio_working_3-way'!W100&gt;=0,IF('OddsRatio_working_3-way'!V100+SQRT('OddsRatio_working_3-way'!W100)&gt;0,0,PI()),ACOS('OddsRatio_working_3-way'!V100/(2*'OddsRatio_working_3-way'!X100)))</f>
        <v>0.57685392557835413</v>
      </c>
      <c r="Z100" s="11">
        <f>'OddsRatio_working_3-way'!X100^(1/3)*COS('OddsRatio_working_3-way'!Y100/3)</f>
        <v>0.52357806185269262</v>
      </c>
      <c r="AA100" s="11">
        <f>'OddsRatio_working_3-way'!X100^(1/3)*COS(('OddsRatio_working_3-way'!Y100+2*PI())/3)</f>
        <v>-0.3500677001723897</v>
      </c>
      <c r="AB100" s="11">
        <f>'OddsRatio_working_3-way'!X100^(1/3)*COS(('OddsRatio_working_3-way'!Y100+4*PI())/3)</f>
        <v>-0.17351036168030304</v>
      </c>
      <c r="AC100" s="11">
        <f>'OddsRatio_working_3-way'!X100^(1/3)*SIN('OddsRatio_working_3-way'!Y100/3)</f>
        <v>0.10193542690581012</v>
      </c>
      <c r="AD100" s="11">
        <f>'OddsRatio_working_3-way'!X100^(1/3)*SIN(('OddsRatio_working_3-way'!Y100+2*PI())/3)</f>
        <v>0.40246418897574687</v>
      </c>
      <c r="AE100" s="11">
        <f>'OddsRatio_working_3-way'!X100^(1/3)*SIN(('OddsRatio_working_3-way'!Y100+4*PI())/3)</f>
        <v>-0.50439961588155702</v>
      </c>
      <c r="AF100" s="11">
        <f>-'OddsRatio_working_3-way'!U100/(3*'OddsRatio_working_3-way'!X100^(1/3))*COS(('OddsRatio_working_3-way'!Y100)/3)</f>
        <v>0.52357806185269251</v>
      </c>
      <c r="AG100" s="11">
        <f>-'OddsRatio_working_3-way'!U100/(3*'OddsRatio_working_3-way'!X100^(1/3))*COS(('OddsRatio_working_3-way'!Y100+2*PI())/3)</f>
        <v>-0.35006770017238964</v>
      </c>
      <c r="AH100" s="11">
        <f>-'OddsRatio_working_3-way'!U100/(3*'OddsRatio_working_3-way'!X100^(1/3))*COS(('OddsRatio_working_3-way'!Y100+4*PI())/3)</f>
        <v>-0.17351036168030301</v>
      </c>
      <c r="AI100" s="11">
        <f>'OddsRatio_working_3-way'!U100/(3*'OddsRatio_working_3-way'!X100^(1/3))*SIN(('OddsRatio_working_3-way'!Y100)/3)</f>
        <v>-0.1019354269058101</v>
      </c>
      <c r="AJ100" s="11">
        <f>'OddsRatio_working_3-way'!U100/(3*'OddsRatio_working_3-way'!X100^(1/3))*SIN(('OddsRatio_working_3-way'!Y100+2*PI())/3)</f>
        <v>-0.40246418897574676</v>
      </c>
      <c r="AK100" s="11">
        <f>'OddsRatio_working_3-way'!U100/(3*'OddsRatio_working_3-way'!X100^(1/3))*SIN(('OddsRatio_working_3-way'!Y100+4*PI())/3)</f>
        <v>0.50439961588155691</v>
      </c>
      <c r="AL100" s="11">
        <f>'OddsRatio_working_3-way'!Z100+'OddsRatio_working_3-way'!AF100</f>
        <v>1.0471561237053852</v>
      </c>
      <c r="AM100" s="11">
        <f>'OddsRatio_working_3-way'!AA100+'OddsRatio_working_3-way'!AG100</f>
        <v>-0.70013540034477928</v>
      </c>
      <c r="AN100" s="11">
        <f>'OddsRatio_working_3-way'!AB100+'OddsRatio_working_3-way'!AH100</f>
        <v>-0.34702072336060608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1.0471561237053852</v>
      </c>
      <c r="AS100" s="11">
        <f>IF(('OddsRatio_working_3-way'!X100=0),IF(Q100&gt;0,-Q100^(1/3),(-Q100)^(1/3)),'OddsRatio_working_3-way'!AM100-'OddsRatio_working_3-way'!R100/3)</f>
        <v>-0.70013540034477928</v>
      </c>
      <c r="AT100" s="11">
        <f>IF(('OddsRatio_working_3-way'!X100=0),IF(Q100&gt;0,-Q100^(1/3),(-Q100)^(1/3)),'OddsRatio_working_3-way'!AN100-'OddsRatio_working_3-way'!R100/3)</f>
        <v>-0.34702072336060608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1.29</v>
      </c>
      <c r="B101" s="4">
        <f>IF('True_Odds_Calculator_3-way'!B102="","",'True_Odds_Calculator_3-way'!B102)</f>
        <v>5.51</v>
      </c>
      <c r="C101" s="4">
        <f>IF('True_Odds_Calculator_3-way'!C102="","",'True_Odds_Calculator_3-way'!C102)</f>
        <v>13.16</v>
      </c>
      <c r="D101" s="9">
        <f t="shared" si="26"/>
        <v>0.76028549527172962</v>
      </c>
      <c r="E101" s="9">
        <f t="shared" si="27"/>
        <v>0.16939428782679078</v>
      </c>
      <c r="F101" s="9">
        <f t="shared" si="28"/>
        <v>7.0320216901479521E-2</v>
      </c>
      <c r="G101" s="9">
        <f t="shared" si="29"/>
        <v>1.0872254509431092</v>
      </c>
      <c r="H101" s="9">
        <f t="shared" si="30"/>
        <v>1.3152953807735017</v>
      </c>
      <c r="I101" s="9">
        <f t="shared" si="31"/>
        <v>5.9033867837534224</v>
      </c>
      <c r="J101" s="9">
        <f t="shared" si="32"/>
        <v>14.220661483468209</v>
      </c>
      <c r="K101" s="11">
        <f t="shared" si="33"/>
        <v>0.77519379844961234</v>
      </c>
      <c r="L101" s="11">
        <f t="shared" si="34"/>
        <v>0.18148820326678766</v>
      </c>
      <c r="M101" s="11">
        <f t="shared" si="35"/>
        <v>7.598784194528875E-2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-0.17002426898517942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0.18131287713559519</v>
      </c>
      <c r="Q101" s="11">
        <f>2*'OddsRatio_working_3-way'!K101*'OddsRatio_working_3-way'!L101*'OddsRatio_working_3-way'!M101</f>
        <v>2.1381235511273019E-2</v>
      </c>
      <c r="R101" s="11">
        <f t="shared" si="36"/>
        <v>0</v>
      </c>
      <c r="S101" s="11">
        <f t="shared" si="37"/>
        <v>-1.0663940990177101</v>
      </c>
      <c r="T101" s="11">
        <f t="shared" si="38"/>
        <v>-0.12575402111057901</v>
      </c>
      <c r="U101" s="11">
        <f>'OddsRatio_working_3-way'!S101-'OddsRatio_working_3-way'!R101^2/3</f>
        <v>-1.0663940990177101</v>
      </c>
      <c r="V101" s="11">
        <f>'OddsRatio_working_3-way'!S101*'OddsRatio_working_3-way'!R101/3-2*'OddsRatio_working_3-way'!R101^3/27-'OddsRatio_working_3-way'!T101</f>
        <v>0.12575402111057901</v>
      </c>
      <c r="W101" s="11">
        <f>'OddsRatio_working_3-way'!V101^2+4*'OddsRatio_working_3-way'!U101^3/27</f>
        <v>-0.1638451118197945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0.21193111241938645</v>
      </c>
      <c r="Y101" s="11">
        <f>IF('OddsRatio_working_3-way'!W101&gt;=0,IF('OddsRatio_working_3-way'!V101+SQRT('OddsRatio_working_3-way'!W101)&gt;0,0,PI()),ACOS('OddsRatio_working_3-way'!V101/(2*'OddsRatio_working_3-way'!X101)))</f>
        <v>1.269575718336486</v>
      </c>
      <c r="Z101" s="11">
        <f>'OddsRatio_working_3-way'!X101^(1/3)*COS('OddsRatio_working_3-way'!Y101/3)</f>
        <v>0.54361272547155459</v>
      </c>
      <c r="AA101" s="11">
        <f>'OddsRatio_working_3-way'!X101^(1/3)*COS(('OddsRatio_working_3-way'!Y101+2*PI())/3)</f>
        <v>-0.48384982121414849</v>
      </c>
      <c r="AB101" s="11">
        <f>'OddsRatio_working_3-way'!X101^(1/3)*COS(('OddsRatio_working_3-way'!Y101+4*PI())/3)</f>
        <v>-5.9762904257406275E-2</v>
      </c>
      <c r="AC101" s="11">
        <f>'OddsRatio_working_3-way'!X101^(1/3)*SIN('OddsRatio_working_3-way'!Y101/3)</f>
        <v>0.24484669566477363</v>
      </c>
      <c r="AD101" s="11">
        <f>'OddsRatio_working_3-way'!X101^(1/3)*SIN(('OddsRatio_working_3-way'!Y101+2*PI())/3)</f>
        <v>0.34835908224647549</v>
      </c>
      <c r="AE101" s="11">
        <f>'OddsRatio_working_3-way'!X101^(1/3)*SIN(('OddsRatio_working_3-way'!Y101+4*PI())/3)</f>
        <v>-0.59320577791124918</v>
      </c>
      <c r="AF101" s="11">
        <f>-'OddsRatio_working_3-way'!U101/(3*'OddsRatio_working_3-way'!X101^(1/3))*COS(('OddsRatio_working_3-way'!Y101)/3)</f>
        <v>0.54361272547155448</v>
      </c>
      <c r="AG101" s="11">
        <f>-'OddsRatio_working_3-way'!U101/(3*'OddsRatio_working_3-way'!X101^(1/3))*COS(('OddsRatio_working_3-way'!Y101+2*PI())/3)</f>
        <v>-0.48384982121414838</v>
      </c>
      <c r="AH101" s="11">
        <f>-'OddsRatio_working_3-way'!U101/(3*'OddsRatio_working_3-way'!X101^(1/3))*COS(('OddsRatio_working_3-way'!Y101+4*PI())/3)</f>
        <v>-5.9762904257406262E-2</v>
      </c>
      <c r="AI101" s="11">
        <f>'OddsRatio_working_3-way'!U101/(3*'OddsRatio_working_3-way'!X101^(1/3))*SIN(('OddsRatio_working_3-way'!Y101)/3)</f>
        <v>-0.24484669566477357</v>
      </c>
      <c r="AJ101" s="11">
        <f>'OddsRatio_working_3-way'!U101/(3*'OddsRatio_working_3-way'!X101^(1/3))*SIN(('OddsRatio_working_3-way'!Y101+2*PI())/3)</f>
        <v>-0.34835908224647544</v>
      </c>
      <c r="AK101" s="11">
        <f>'OddsRatio_working_3-way'!U101/(3*'OddsRatio_working_3-way'!X101^(1/3))*SIN(('OddsRatio_working_3-way'!Y101+4*PI())/3)</f>
        <v>0.59320577791124907</v>
      </c>
      <c r="AL101" s="11">
        <f>'OddsRatio_working_3-way'!Z101+'OddsRatio_working_3-way'!AF101</f>
        <v>1.0872254509431092</v>
      </c>
      <c r="AM101" s="11">
        <f>'OddsRatio_working_3-way'!AA101+'OddsRatio_working_3-way'!AG101</f>
        <v>-0.96769964242829687</v>
      </c>
      <c r="AN101" s="11">
        <f>'OddsRatio_working_3-way'!AB101+'OddsRatio_working_3-way'!AH101</f>
        <v>-0.11952580851481254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1.0872254509431092</v>
      </c>
      <c r="AS101" s="11">
        <f>IF(('OddsRatio_working_3-way'!X101=0),IF(Q101&gt;0,-Q101^(1/3),(-Q101)^(1/3)),'OddsRatio_working_3-way'!AM101-'OddsRatio_working_3-way'!R101/3)</f>
        <v>-0.96769964242829687</v>
      </c>
      <c r="AT101" s="11">
        <f>IF(('OddsRatio_working_3-way'!X101=0),IF(Q101&gt;0,-Q101^(1/3),(-Q101)^(1/3)),'OddsRatio_working_3-way'!AN101-'OddsRatio_working_3-way'!R101/3)</f>
        <v>-0.11952580851481254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4.34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1.92</v>
      </c>
      <c r="D102" s="9">
        <f t="shared" si="26"/>
        <v>0.22247252145503421</v>
      </c>
      <c r="E102" s="9">
        <f t="shared" si="27"/>
        <v>0.26801936858557851</v>
      </c>
      <c r="F102" s="9">
        <f t="shared" si="28"/>
        <v>0.50950810995938722</v>
      </c>
      <c r="G102" s="9">
        <f t="shared" si="29"/>
        <v>1.04638836618772</v>
      </c>
      <c r="H102" s="9">
        <f t="shared" si="30"/>
        <v>4.4949371430669851</v>
      </c>
      <c r="I102" s="9">
        <f t="shared" si="31"/>
        <v>3.7310736357499485</v>
      </c>
      <c r="J102" s="9">
        <f t="shared" si="32"/>
        <v>1.9626772968927026</v>
      </c>
      <c r="K102" s="11">
        <f t="shared" si="33"/>
        <v>0.2304147465437788</v>
      </c>
      <c r="L102" s="11">
        <f t="shared" si="34"/>
        <v>0.2770083102493075</v>
      </c>
      <c r="M102" s="11">
        <f t="shared" si="35"/>
        <v>0.52083333333333337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-0.26661012676002405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0.22838026730663674</v>
      </c>
      <c r="Q102" s="11">
        <f>2*'OddsRatio_working_3-way'!K102*'OddsRatio_working_3-way'!L102*'OddsRatio_working_3-way'!M102</f>
        <v>6.6486249579806922E-2</v>
      </c>
      <c r="R102" s="11">
        <f t="shared" si="36"/>
        <v>0</v>
      </c>
      <c r="S102" s="11">
        <f t="shared" si="37"/>
        <v>-0.8566076243315468</v>
      </c>
      <c r="T102" s="11">
        <f t="shared" si="38"/>
        <v>-0.2493763098490675</v>
      </c>
      <c r="U102" s="11">
        <f>'OddsRatio_working_3-way'!S102-'OddsRatio_working_3-way'!R102^2/3</f>
        <v>-0.8566076243315468</v>
      </c>
      <c r="V102" s="11">
        <f>'OddsRatio_working_3-way'!S102*'OddsRatio_working_3-way'!R102/3-2*'OddsRatio_working_3-way'!R102^3/27-'OddsRatio_working_3-way'!T102</f>
        <v>0.2493763098490675</v>
      </c>
      <c r="W102" s="11">
        <f>'OddsRatio_working_3-way'!V102^2+4*'OddsRatio_working_3-way'!U102^3/27</f>
        <v>-3.0931255940189167E-2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0.15257768501170746</v>
      </c>
      <c r="Y102" s="11">
        <f>IF('OddsRatio_working_3-way'!W102&gt;=0,IF('OddsRatio_working_3-way'!V102+SQRT('OddsRatio_working_3-way'!W102)&gt;0,0,PI()),ACOS('OddsRatio_working_3-way'!V102/(2*'OddsRatio_working_3-way'!X102)))</f>
        <v>0.61424130028431312</v>
      </c>
      <c r="Z102" s="11">
        <f>'OddsRatio_working_3-way'!X102^(1/3)*COS('OddsRatio_working_3-way'!Y102/3)</f>
        <v>0.52319418309386001</v>
      </c>
      <c r="AA102" s="11">
        <f>'OddsRatio_working_3-way'!X102^(1/3)*COS(('OddsRatio_working_3-way'!Y102+2*PI())/3)</f>
        <v>-0.35568636386555336</v>
      </c>
      <c r="AB102" s="11">
        <f>'OddsRatio_working_3-way'!X102^(1/3)*COS(('OddsRatio_working_3-way'!Y102+4*PI())/3)</f>
        <v>-0.16750781922830679</v>
      </c>
      <c r="AC102" s="11">
        <f>'OddsRatio_working_3-way'!X102^(1/3)*SIN('OddsRatio_working_3-way'!Y102/3)</f>
        <v>0.10864493340202652</v>
      </c>
      <c r="AD102" s="11">
        <f>'OddsRatio_working_3-way'!X102^(1/3)*SIN(('OddsRatio_working_3-way'!Y102+2*PI())/3)</f>
        <v>0.3987769869705165</v>
      </c>
      <c r="AE102" s="11">
        <f>'OddsRatio_working_3-way'!X102^(1/3)*SIN(('OddsRatio_working_3-way'!Y102+4*PI())/3)</f>
        <v>-0.50742192037254275</v>
      </c>
      <c r="AF102" s="11">
        <f>-'OddsRatio_working_3-way'!U102/(3*'OddsRatio_working_3-way'!X102^(1/3))*COS(('OddsRatio_working_3-way'!Y102)/3)</f>
        <v>0.52319418309386001</v>
      </c>
      <c r="AG102" s="11">
        <f>-'OddsRatio_working_3-way'!U102/(3*'OddsRatio_working_3-way'!X102^(1/3))*COS(('OddsRatio_working_3-way'!Y102+2*PI())/3)</f>
        <v>-0.35568636386555336</v>
      </c>
      <c r="AH102" s="11">
        <f>-'OddsRatio_working_3-way'!U102/(3*'OddsRatio_working_3-way'!X102^(1/3))*COS(('OddsRatio_working_3-way'!Y102+4*PI())/3)</f>
        <v>-0.16750781922830679</v>
      </c>
      <c r="AI102" s="11">
        <f>'OddsRatio_working_3-way'!U102/(3*'OddsRatio_working_3-way'!X102^(1/3))*SIN(('OddsRatio_working_3-way'!Y102)/3)</f>
        <v>-0.10864493340202652</v>
      </c>
      <c r="AJ102" s="11">
        <f>'OddsRatio_working_3-way'!U102/(3*'OddsRatio_working_3-way'!X102^(1/3))*SIN(('OddsRatio_working_3-way'!Y102+2*PI())/3)</f>
        <v>-0.3987769869705165</v>
      </c>
      <c r="AK102" s="11">
        <f>'OddsRatio_working_3-way'!U102/(3*'OddsRatio_working_3-way'!X102^(1/3))*SIN(('OddsRatio_working_3-way'!Y102+4*PI())/3)</f>
        <v>0.50742192037254275</v>
      </c>
      <c r="AL102" s="11">
        <f>'OddsRatio_working_3-way'!Z102+'OddsRatio_working_3-way'!AF102</f>
        <v>1.04638836618772</v>
      </c>
      <c r="AM102" s="11">
        <f>'OddsRatio_working_3-way'!AA102+'OddsRatio_working_3-way'!AG102</f>
        <v>-0.71137272773110671</v>
      </c>
      <c r="AN102" s="11">
        <f>'OddsRatio_working_3-way'!AB102+'OddsRatio_working_3-way'!AH102</f>
        <v>-0.33501563845661358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1.04638836618772</v>
      </c>
      <c r="AS102" s="11">
        <f>IF(('OddsRatio_working_3-way'!X102=0),IF(Q102&gt;0,-Q102^(1/3),(-Q102)^(1/3)),'OddsRatio_working_3-way'!AM102-'OddsRatio_working_3-way'!R102/3)</f>
        <v>-0.71137272773110671</v>
      </c>
      <c r="AT102" s="11">
        <f>IF(('OddsRatio_working_3-way'!X102=0),IF(Q102&gt;0,-Q102^(1/3),(-Q102)^(1/3)),'OddsRatio_working_3-way'!AN102-'OddsRatio_working_3-way'!R102/3)</f>
        <v>-0.33501563845661358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7.21</v>
      </c>
      <c r="B103" s="4">
        <f>IF('True_Odds_Calculator_3-way'!B104="","",'True_Odds_Calculator_3-way'!B104)</f>
        <v>4.43</v>
      </c>
      <c r="C103" s="4">
        <f>IF('True_Odds_Calculator_3-way'!C104="","",'True_Odds_Calculator_3-way'!C104)</f>
        <v>1.5</v>
      </c>
      <c r="D103" s="9">
        <f t="shared" si="26"/>
        <v>0.13161436167688184</v>
      </c>
      <c r="E103" s="9">
        <f t="shared" si="27"/>
        <v>0.21531857685551056</v>
      </c>
      <c r="F103" s="9">
        <f t="shared" si="28"/>
        <v>0.6530670614676074</v>
      </c>
      <c r="G103" s="9">
        <f t="shared" si="29"/>
        <v>1.0624726280108081</v>
      </c>
      <c r="H103" s="9">
        <f t="shared" si="30"/>
        <v>7.5979550199471184</v>
      </c>
      <c r="I103" s="9">
        <f t="shared" si="31"/>
        <v>4.6442811140770708</v>
      </c>
      <c r="J103" s="9">
        <f t="shared" si="32"/>
        <v>1.5312363140054044</v>
      </c>
      <c r="K103" s="11">
        <f t="shared" si="33"/>
        <v>0.13869625520110956</v>
      </c>
      <c r="L103" s="11">
        <f t="shared" si="34"/>
        <v>0.22573363431151244</v>
      </c>
      <c r="M103" s="11">
        <f t="shared" si="35"/>
        <v>0.66666666666666663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-0.22229284007977379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0.21164484992313787</v>
      </c>
      <c r="Q103" s="11">
        <f>2*'OddsRatio_working_3-way'!K103*'OddsRatio_working_3-way'!L103*'OddsRatio_working_3-way'!M103</f>
        <v>4.1744546335924629E-2</v>
      </c>
      <c r="R103" s="11">
        <f t="shared" si="36"/>
        <v>0</v>
      </c>
      <c r="S103" s="11">
        <f t="shared" si="37"/>
        <v>-0.95209926620751839</v>
      </c>
      <c r="T103" s="11">
        <f t="shared" si="38"/>
        <v>-0.18779078228945137</v>
      </c>
      <c r="U103" s="11">
        <f>'OddsRatio_working_3-way'!S103-'OddsRatio_working_3-way'!R103^2/3</f>
        <v>-0.95209926620751839</v>
      </c>
      <c r="V103" s="11">
        <f>'OddsRatio_working_3-way'!S103*'OddsRatio_working_3-way'!R103/3-2*'OddsRatio_working_3-way'!R103^3/27-'OddsRatio_working_3-way'!T103</f>
        <v>0.18779078228945137</v>
      </c>
      <c r="W103" s="11">
        <f>'OddsRatio_working_3-way'!V103^2+4*'OddsRatio_working_3-way'!U103^3/27</f>
        <v>-9.2597041676181047E-2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0.17878927511812975</v>
      </c>
      <c r="Y103" s="11">
        <f>IF('OddsRatio_working_3-way'!W103&gt;=0,IF('OddsRatio_working_3-way'!V103+SQRT('OddsRatio_working_3-way'!W103)&gt;0,0,PI()),ACOS('OddsRatio_working_3-way'!V103/(2*'OddsRatio_working_3-way'!X103)))</f>
        <v>1.0178773359519449</v>
      </c>
      <c r="Z103" s="11">
        <f>'OddsRatio_working_3-way'!X103^(1/3)*COS('OddsRatio_working_3-way'!Y103/3)</f>
        <v>0.53123631400540405</v>
      </c>
      <c r="AA103" s="11">
        <f>'OddsRatio_working_3-way'!X103^(1/3)*COS(('OddsRatio_working_3-way'!Y103+2*PI())/3)</f>
        <v>-0.42799364949877855</v>
      </c>
      <c r="AB103" s="11">
        <f>'OddsRatio_working_3-way'!X103^(1/3)*COS(('OddsRatio_working_3-way'!Y103+4*PI())/3)</f>
        <v>-0.10324266450662561</v>
      </c>
      <c r="AC103" s="11">
        <f>'OddsRatio_working_3-way'!X103^(1/3)*SIN('OddsRatio_working_3-way'!Y103/3)</f>
        <v>0.18749506860481582</v>
      </c>
      <c r="AD103" s="11">
        <f>'OddsRatio_working_3-way'!X103^(1/3)*SIN(('OddsRatio_working_3-way'!Y103+2*PI())/3)</f>
        <v>0.36631660903907903</v>
      </c>
      <c r="AE103" s="11">
        <f>'OddsRatio_working_3-way'!X103^(1/3)*SIN(('OddsRatio_working_3-way'!Y103+4*PI())/3)</f>
        <v>-0.55381167764389472</v>
      </c>
      <c r="AF103" s="11">
        <f>-'OddsRatio_working_3-way'!U103/(3*'OddsRatio_working_3-way'!X103^(1/3))*COS(('OddsRatio_working_3-way'!Y103)/3)</f>
        <v>0.53123631400540405</v>
      </c>
      <c r="AG103" s="11">
        <f>-'OddsRatio_working_3-way'!U103/(3*'OddsRatio_working_3-way'!X103^(1/3))*COS(('OddsRatio_working_3-way'!Y103+2*PI())/3)</f>
        <v>-0.42799364949877855</v>
      </c>
      <c r="AH103" s="11">
        <f>-'OddsRatio_working_3-way'!U103/(3*'OddsRatio_working_3-way'!X103^(1/3))*COS(('OddsRatio_working_3-way'!Y103+4*PI())/3)</f>
        <v>-0.10324266450662561</v>
      </c>
      <c r="AI103" s="11">
        <f>'OddsRatio_working_3-way'!U103/(3*'OddsRatio_working_3-way'!X103^(1/3))*SIN(('OddsRatio_working_3-way'!Y103)/3)</f>
        <v>-0.18749506860481582</v>
      </c>
      <c r="AJ103" s="11">
        <f>'OddsRatio_working_3-way'!U103/(3*'OddsRatio_working_3-way'!X103^(1/3))*SIN(('OddsRatio_working_3-way'!Y103+2*PI())/3)</f>
        <v>-0.36631660903907903</v>
      </c>
      <c r="AK103" s="11">
        <f>'OddsRatio_working_3-way'!U103/(3*'OddsRatio_working_3-way'!X103^(1/3))*SIN(('OddsRatio_working_3-way'!Y103+4*PI())/3)</f>
        <v>0.55381167764389472</v>
      </c>
      <c r="AL103" s="11">
        <f>'OddsRatio_working_3-way'!Z103+'OddsRatio_working_3-way'!AF103</f>
        <v>1.0624726280108081</v>
      </c>
      <c r="AM103" s="11">
        <f>'OddsRatio_working_3-way'!AA103+'OddsRatio_working_3-way'!AG103</f>
        <v>-0.8559872989975571</v>
      </c>
      <c r="AN103" s="11">
        <f>'OddsRatio_working_3-way'!AB103+'OddsRatio_working_3-way'!AH103</f>
        <v>-0.20648532901325123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1.0624726280108081</v>
      </c>
      <c r="AS103" s="11">
        <f>IF(('OddsRatio_working_3-way'!X103=0),IF(Q103&gt;0,-Q103^(1/3),(-Q103)^(1/3)),'OddsRatio_working_3-way'!AM103-'OddsRatio_working_3-way'!R103/3)</f>
        <v>-0.8559872989975571</v>
      </c>
      <c r="AT103" s="11">
        <f>IF(('OddsRatio_working_3-way'!X103=0),IF(Q103&gt;0,-Q103^(1/3),(-Q103)^(1/3)),'OddsRatio_working_3-way'!AN103-'OddsRatio_working_3-way'!R103/3)</f>
        <v>-0.20648532901325123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1.26</v>
      </c>
      <c r="B104" s="4">
        <f>IF('True_Odds_Calculator_3-way'!B105="","",'True_Odds_Calculator_3-way'!B105)</f>
        <v>6</v>
      </c>
      <c r="C104" s="4">
        <f>IF('True_Odds_Calculator_3-way'!C105="","",'True_Odds_Calculator_3-way'!C105)</f>
        <v>13.91</v>
      </c>
      <c r="D104" s="9">
        <f t="shared" si="26"/>
        <v>0.77891255504772505</v>
      </c>
      <c r="E104" s="9">
        <f t="shared" si="27"/>
        <v>0.15483510015384366</v>
      </c>
      <c r="F104" s="9">
        <f t="shared" si="28"/>
        <v>6.6252344798431353E-2</v>
      </c>
      <c r="G104" s="9">
        <f t="shared" si="29"/>
        <v>1.0916967780644093</v>
      </c>
      <c r="H104" s="9">
        <f t="shared" si="30"/>
        <v>1.2838411622967467</v>
      </c>
      <c r="I104" s="9">
        <f t="shared" si="31"/>
        <v>6.4584838903220474</v>
      </c>
      <c r="J104" s="9">
        <f t="shared" si="32"/>
        <v>15.093805404811526</v>
      </c>
      <c r="K104" s="11">
        <f t="shared" si="33"/>
        <v>0.79365079365079361</v>
      </c>
      <c r="L104" s="11">
        <f t="shared" si="34"/>
        <v>0.16666666666666666</v>
      </c>
      <c r="M104" s="11">
        <f t="shared" si="35"/>
        <v>7.1890726096333568E-2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-0.15959551006279993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0.17278498586909799</v>
      </c>
      <c r="Q104" s="11">
        <f>2*'OddsRatio_working_3-way'!K104*'OddsRatio_working_3-way'!L104*'OddsRatio_working_3-way'!M104</f>
        <v>1.9018710607495652E-2</v>
      </c>
      <c r="R104" s="11">
        <f t="shared" si="36"/>
        <v>0</v>
      </c>
      <c r="S104" s="11">
        <f t="shared" si="37"/>
        <v>-1.0826431508073635</v>
      </c>
      <c r="T104" s="11">
        <f t="shared" si="38"/>
        <v>-0.11916820592265971</v>
      </c>
      <c r="U104" s="11">
        <f>'OddsRatio_working_3-way'!S104-'OddsRatio_working_3-way'!R104^2/3</f>
        <v>-1.0826431508073635</v>
      </c>
      <c r="V104" s="11">
        <f>'OddsRatio_working_3-way'!S104*'OddsRatio_working_3-way'!R104/3-2*'OddsRatio_working_3-way'!R104^3/27-'OddsRatio_working_3-way'!T104</f>
        <v>0.11916820592265971</v>
      </c>
      <c r="W104" s="11">
        <f>'OddsRatio_working_3-way'!V104^2+4*'OddsRatio_working_3-way'!U104^3/27</f>
        <v>-0.17379650420954285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0.21679343020048386</v>
      </c>
      <c r="Y104" s="11">
        <f>IF('OddsRatio_working_3-way'!W104&gt;=0,IF('OddsRatio_working_3-way'!V104+SQRT('OddsRatio_working_3-way'!W104)&gt;0,0,PI()),ACOS('OddsRatio_working_3-way'!V104/(2*'OddsRatio_working_3-way'!X104)))</f>
        <v>1.2923701745779468</v>
      </c>
      <c r="Z104" s="11">
        <f>'OddsRatio_working_3-way'!X104^(1/3)*COS('OddsRatio_working_3-way'!Y104/3)</f>
        <v>0.54584838903220467</v>
      </c>
      <c r="AA104" s="11">
        <f>'OddsRatio_working_3-way'!X104^(1/3)*COS(('OddsRatio_working_3-way'!Y104+2*PI())/3)</f>
        <v>-0.49017506297248153</v>
      </c>
      <c r="AB104" s="11">
        <f>'OddsRatio_working_3-way'!X104^(1/3)*COS(('OddsRatio_working_3-way'!Y104+4*PI())/3)</f>
        <v>-5.5673326059723367E-2</v>
      </c>
      <c r="AC104" s="11">
        <f>'OddsRatio_working_3-way'!X104^(1/3)*SIN('OddsRatio_working_3-way'!Y104/3)</f>
        <v>0.25085969476994108</v>
      </c>
      <c r="AD104" s="11">
        <f>'OddsRatio_working_3-way'!X104^(1/3)*SIN(('OddsRatio_working_3-way'!Y104+2*PI())/3)</f>
        <v>0.34728872413173001</v>
      </c>
      <c r="AE104" s="11">
        <f>'OddsRatio_working_3-way'!X104^(1/3)*SIN(('OddsRatio_working_3-way'!Y104+4*PI())/3)</f>
        <v>-0.59814841890167092</v>
      </c>
      <c r="AF104" s="11">
        <f>-'OddsRatio_working_3-way'!U104/(3*'OddsRatio_working_3-way'!X104^(1/3))*COS(('OddsRatio_working_3-way'!Y104)/3)</f>
        <v>0.54584838903220467</v>
      </c>
      <c r="AG104" s="11">
        <f>-'OddsRatio_working_3-way'!U104/(3*'OddsRatio_working_3-way'!X104^(1/3))*COS(('OddsRatio_working_3-way'!Y104+2*PI())/3)</f>
        <v>-0.49017506297248153</v>
      </c>
      <c r="AH104" s="11">
        <f>-'OddsRatio_working_3-way'!U104/(3*'OddsRatio_working_3-way'!X104^(1/3))*COS(('OddsRatio_working_3-way'!Y104+4*PI())/3)</f>
        <v>-5.5673326059723367E-2</v>
      </c>
      <c r="AI104" s="11">
        <f>'OddsRatio_working_3-way'!U104/(3*'OddsRatio_working_3-way'!X104^(1/3))*SIN(('OddsRatio_working_3-way'!Y104)/3)</f>
        <v>-0.25085969476994108</v>
      </c>
      <c r="AJ104" s="11">
        <f>'OddsRatio_working_3-way'!U104/(3*'OddsRatio_working_3-way'!X104^(1/3))*SIN(('OddsRatio_working_3-way'!Y104+2*PI())/3)</f>
        <v>-0.34728872413173001</v>
      </c>
      <c r="AK104" s="11">
        <f>'OddsRatio_working_3-way'!U104/(3*'OddsRatio_working_3-way'!X104^(1/3))*SIN(('OddsRatio_working_3-way'!Y104+4*PI())/3)</f>
        <v>0.59814841890167092</v>
      </c>
      <c r="AL104" s="11">
        <f>'OddsRatio_working_3-way'!Z104+'OddsRatio_working_3-way'!AF104</f>
        <v>1.0916967780644093</v>
      </c>
      <c r="AM104" s="11">
        <f>'OddsRatio_working_3-way'!AA104+'OddsRatio_working_3-way'!AG104</f>
        <v>-0.98035012594496307</v>
      </c>
      <c r="AN104" s="11">
        <f>'OddsRatio_working_3-way'!AB104+'OddsRatio_working_3-way'!AH104</f>
        <v>-0.11134665211944673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1.0916967780644093</v>
      </c>
      <c r="AS104" s="11">
        <f>IF(('OddsRatio_working_3-way'!X104=0),IF(Q104&gt;0,-Q104^(1/3),(-Q104)^(1/3)),'OddsRatio_working_3-way'!AM104-'OddsRatio_working_3-way'!R104/3)</f>
        <v>-0.98035012594496307</v>
      </c>
      <c r="AT104" s="11">
        <f>IF(('OddsRatio_working_3-way'!X104=0),IF(Q104&gt;0,-Q104^(1/3),(-Q104)^(1/3)),'OddsRatio_working_3-way'!AN104-'OddsRatio_working_3-way'!R104/3)</f>
        <v>-0.11134665211944673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3.83</v>
      </c>
      <c r="B105" s="4">
        <f>IF('True_Odds_Calculator_3-way'!B106="","",'True_Odds_Calculator_3-way'!B106)</f>
        <v>3.35</v>
      </c>
      <c r="C105" s="4">
        <f>IF('True_Odds_Calculator_3-way'!C106="","",'True_Odds_Calculator_3-way'!C106)</f>
        <v>2.13</v>
      </c>
      <c r="D105" s="9">
        <f t="shared" si="26"/>
        <v>0.25251693104132122</v>
      </c>
      <c r="E105" s="9">
        <f t="shared" si="27"/>
        <v>0.28917957458461568</v>
      </c>
      <c r="F105" s="9">
        <f t="shared" si="28"/>
        <v>0.45830349437406276</v>
      </c>
      <c r="G105" s="9">
        <f t="shared" si="29"/>
        <v>1.0459825082977892</v>
      </c>
      <c r="H105" s="9">
        <f t="shared" si="30"/>
        <v>3.9601304984827435</v>
      </c>
      <c r="I105" s="9">
        <f t="shared" si="31"/>
        <v>3.4580588944998047</v>
      </c>
      <c r="J105" s="9">
        <f t="shared" si="32"/>
        <v>2.1819602343765023</v>
      </c>
      <c r="K105" s="11">
        <f t="shared" si="33"/>
        <v>0.2610966057441253</v>
      </c>
      <c r="L105" s="11">
        <f t="shared" si="34"/>
        <v>0.29850746268656714</v>
      </c>
      <c r="M105" s="11">
        <f t="shared" si="35"/>
        <v>0.46948356807511737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-0.27498534979279299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0.23089055878991391</v>
      </c>
      <c r="Q105" s="11">
        <f>2*'OddsRatio_working_3-way'!K105*'OddsRatio_working_3-way'!L105*'OddsRatio_working_3-way'!M105</f>
        <v>7.318242750868903E-2</v>
      </c>
      <c r="R105" s="11">
        <f t="shared" si="36"/>
        <v>0</v>
      </c>
      <c r="S105" s="11">
        <f t="shared" si="37"/>
        <v>-0.8396467628689841</v>
      </c>
      <c r="T105" s="11">
        <f t="shared" si="38"/>
        <v>-0.26613209599650844</v>
      </c>
      <c r="U105" s="11">
        <f>'OddsRatio_working_3-way'!S105-'OddsRatio_working_3-way'!R105^2/3</f>
        <v>-0.8396467628689841</v>
      </c>
      <c r="V105" s="11">
        <f>'OddsRatio_working_3-way'!S105*'OddsRatio_working_3-way'!R105/3-2*'OddsRatio_working_3-way'!R105^3/27-'OddsRatio_working_3-way'!T105</f>
        <v>0.26613209599650844</v>
      </c>
      <c r="W105" s="11">
        <f>'OddsRatio_working_3-way'!V105^2+4*'OddsRatio_working_3-way'!U105^3/27</f>
        <v>-1.6870978892904634E-2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0.14806862548527913</v>
      </c>
      <c r="Y105" s="11">
        <f>IF('OddsRatio_working_3-way'!W105&gt;=0,IF('OddsRatio_working_3-way'!V105+SQRT('OddsRatio_working_3-way'!W105)&gt;0,0,PI()),ACOS('OddsRatio_working_3-way'!V105/(2*'OddsRatio_working_3-way'!X105)))</f>
        <v>0.45404976588180812</v>
      </c>
      <c r="Z105" s="11">
        <f>'OddsRatio_working_3-way'!X105^(1/3)*COS('OddsRatio_working_3-way'!Y105/3)</f>
        <v>0.52299125414889458</v>
      </c>
      <c r="AA105" s="11">
        <f>'OddsRatio_working_3-way'!X105^(1/3)*COS(('OddsRatio_working_3-way'!Y105+2*PI())/3)</f>
        <v>-0.33057385649639193</v>
      </c>
      <c r="AB105" s="11">
        <f>'OddsRatio_working_3-way'!X105^(1/3)*COS(('OddsRatio_working_3-way'!Y105+4*PI())/3)</f>
        <v>-0.19241739765250232</v>
      </c>
      <c r="AC105" s="11">
        <f>'OddsRatio_working_3-way'!X105^(1/3)*SIN('OddsRatio_working_3-way'!Y105/3)</f>
        <v>7.9764668703805053E-2</v>
      </c>
      <c r="AD105" s="11">
        <f>'OddsRatio_working_3-way'!X105^(1/3)*SIN(('OddsRatio_working_3-way'!Y105+2*PI())/3)</f>
        <v>0.41304137769812393</v>
      </c>
      <c r="AE105" s="11">
        <f>'OddsRatio_working_3-way'!X105^(1/3)*SIN(('OddsRatio_working_3-way'!Y105+4*PI())/3)</f>
        <v>-0.49280604640192893</v>
      </c>
      <c r="AF105" s="11">
        <f>-'OddsRatio_working_3-way'!U105/(3*'OddsRatio_working_3-way'!X105^(1/3))*COS(('OddsRatio_working_3-way'!Y105)/3)</f>
        <v>0.52299125414889458</v>
      </c>
      <c r="AG105" s="11">
        <f>-'OddsRatio_working_3-way'!U105/(3*'OddsRatio_working_3-way'!X105^(1/3))*COS(('OddsRatio_working_3-way'!Y105+2*PI())/3)</f>
        <v>-0.33057385649639193</v>
      </c>
      <c r="AH105" s="11">
        <f>-'OddsRatio_working_3-way'!U105/(3*'OddsRatio_working_3-way'!X105^(1/3))*COS(('OddsRatio_working_3-way'!Y105+4*PI())/3)</f>
        <v>-0.19241739765250232</v>
      </c>
      <c r="AI105" s="11">
        <f>'OddsRatio_working_3-way'!U105/(3*'OddsRatio_working_3-way'!X105^(1/3))*SIN(('OddsRatio_working_3-way'!Y105)/3)</f>
        <v>-7.9764668703805053E-2</v>
      </c>
      <c r="AJ105" s="11">
        <f>'OddsRatio_working_3-way'!U105/(3*'OddsRatio_working_3-way'!X105^(1/3))*SIN(('OddsRatio_working_3-way'!Y105+2*PI())/3)</f>
        <v>-0.41304137769812393</v>
      </c>
      <c r="AK105" s="11">
        <f>'OddsRatio_working_3-way'!U105/(3*'OddsRatio_working_3-way'!X105^(1/3))*SIN(('OddsRatio_working_3-way'!Y105+4*PI())/3)</f>
        <v>0.49280604640192893</v>
      </c>
      <c r="AL105" s="11">
        <f>'OddsRatio_working_3-way'!Z105+'OddsRatio_working_3-way'!AF105</f>
        <v>1.0459825082977892</v>
      </c>
      <c r="AM105" s="11">
        <f>'OddsRatio_working_3-way'!AA105+'OddsRatio_working_3-way'!AG105</f>
        <v>-0.66114771299278385</v>
      </c>
      <c r="AN105" s="11">
        <f>'OddsRatio_working_3-way'!AB105+'OddsRatio_working_3-way'!AH105</f>
        <v>-0.38483479530500464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1.0459825082977892</v>
      </c>
      <c r="AS105" s="11">
        <f>IF(('OddsRatio_working_3-way'!X105=0),IF(Q105&gt;0,-Q105^(1/3),(-Q105)^(1/3)),'OddsRatio_working_3-way'!AM105-'OddsRatio_working_3-way'!R105/3)</f>
        <v>-0.66114771299278385</v>
      </c>
      <c r="AT105" s="11">
        <f>IF(('OddsRatio_working_3-way'!X105=0),IF(Q105&gt;0,-Q105^(1/3),(-Q105)^(1/3)),'OddsRatio_working_3-way'!AN105-'OddsRatio_working_3-way'!R105/3)</f>
        <v>-0.38483479530500464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1.86</v>
      </c>
      <c r="B106" s="4">
        <f>IF('True_Odds_Calculator_3-way'!B107="","",'True_Odds_Calculator_3-way'!B107)</f>
        <v>3.32</v>
      </c>
      <c r="C106" s="4">
        <f>IF('True_Odds_Calculator_3-way'!C107="","",'True_Odds_Calculator_3-way'!C107)</f>
        <v>5.23</v>
      </c>
      <c r="D106" s="9">
        <f t="shared" si="26"/>
        <v>0.52536461010300084</v>
      </c>
      <c r="E106" s="9">
        <f t="shared" si="27"/>
        <v>0.29093558973245942</v>
      </c>
      <c r="F106" s="9">
        <f t="shared" si="28"/>
        <v>0.18369980016453943</v>
      </c>
      <c r="G106" s="9">
        <f t="shared" si="29"/>
        <v>1.0505115981281983</v>
      </c>
      <c r="H106" s="9">
        <f t="shared" si="30"/>
        <v>1.9034399743902508</v>
      </c>
      <c r="I106" s="9">
        <f t="shared" si="31"/>
        <v>3.43718690765742</v>
      </c>
      <c r="J106" s="9">
        <f t="shared" si="32"/>
        <v>5.4436640600822788</v>
      </c>
      <c r="K106" s="11">
        <f t="shared" si="33"/>
        <v>0.5376344086021505</v>
      </c>
      <c r="L106" s="11">
        <f t="shared" si="34"/>
        <v>0.30120481927710846</v>
      </c>
      <c r="M106" s="11">
        <f t="shared" si="35"/>
        <v>0.19120458891013384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-0.26132086478276018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0.2294380754994319</v>
      </c>
      <c r="Q106" s="11">
        <f>2*'OddsRatio_working_3-way'!K106*'OddsRatio_working_3-way'!L106*'OddsRatio_working_3-way'!M106</f>
        <v>6.1926606072721151E-2</v>
      </c>
      <c r="R106" s="11">
        <f t="shared" si="36"/>
        <v>0</v>
      </c>
      <c r="S106" s="11">
        <f t="shared" si="37"/>
        <v>-0.87799370972603774</v>
      </c>
      <c r="T106" s="11">
        <f t="shared" si="38"/>
        <v>-0.23697536024994267</v>
      </c>
      <c r="U106" s="11">
        <f>'OddsRatio_working_3-way'!S106-'OddsRatio_working_3-way'!R106^2/3</f>
        <v>-0.87799370972603774</v>
      </c>
      <c r="V106" s="11">
        <f>'OddsRatio_working_3-way'!S106*'OddsRatio_working_3-way'!R106/3-2*'OddsRatio_working_3-way'!R106^3/27-'OddsRatio_working_3-way'!T106</f>
        <v>0.23697536024994267</v>
      </c>
      <c r="W106" s="11">
        <f>'OddsRatio_working_3-way'!V106^2+4*'OddsRatio_working_3-way'!U106^3/27</f>
        <v>-4.4112546025456001E-2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0.15832708816801225</v>
      </c>
      <c r="Y106" s="11">
        <f>IF('OddsRatio_working_3-way'!W106&gt;=0,IF('OddsRatio_working_3-way'!V106+SQRT('OddsRatio_working_3-way'!W106)&gt;0,0,PI()),ACOS('OddsRatio_working_3-way'!V106/(2*'OddsRatio_working_3-way'!X106)))</f>
        <v>0.7251909824677053</v>
      </c>
      <c r="Z106" s="11">
        <f>'OddsRatio_working_3-way'!X106^(1/3)*COS('OddsRatio_working_3-way'!Y106/3)</f>
        <v>0.52525579906409903</v>
      </c>
      <c r="AA106" s="11">
        <f>'OddsRatio_working_3-way'!X106^(1/3)*COS(('OddsRatio_working_3-way'!Y106+2*PI())/3)</f>
        <v>-0.37478041441094362</v>
      </c>
      <c r="AB106" s="11">
        <f>'OddsRatio_working_3-way'!X106^(1/3)*COS(('OddsRatio_working_3-way'!Y106+4*PI())/3)</f>
        <v>-0.15047538465315541</v>
      </c>
      <c r="AC106" s="11">
        <f>'OddsRatio_working_3-way'!X106^(1/3)*SIN('OddsRatio_working_3-way'!Y106/3)</f>
        <v>0.12950256931124615</v>
      </c>
      <c r="AD106" s="11">
        <f>'OddsRatio_working_3-way'!X106^(1/3)*SIN(('OddsRatio_working_3-way'!Y106+2*PI())/3)</f>
        <v>0.3901335808189812</v>
      </c>
      <c r="AE106" s="11">
        <f>'OddsRatio_working_3-way'!X106^(1/3)*SIN(('OddsRatio_working_3-way'!Y106+4*PI())/3)</f>
        <v>-0.51963615013022724</v>
      </c>
      <c r="AF106" s="11">
        <f>-'OddsRatio_working_3-way'!U106/(3*'OddsRatio_working_3-way'!X106^(1/3))*COS(('OddsRatio_working_3-way'!Y106)/3)</f>
        <v>0.52525579906409914</v>
      </c>
      <c r="AG106" s="11">
        <f>-'OddsRatio_working_3-way'!U106/(3*'OddsRatio_working_3-way'!X106^(1/3))*COS(('OddsRatio_working_3-way'!Y106+2*PI())/3)</f>
        <v>-0.37478041441094373</v>
      </c>
      <c r="AH106" s="11">
        <f>-'OddsRatio_working_3-way'!U106/(3*'OddsRatio_working_3-way'!X106^(1/3))*COS(('OddsRatio_working_3-way'!Y106+4*PI())/3)</f>
        <v>-0.15047538465315544</v>
      </c>
      <c r="AI106" s="11">
        <f>'OddsRatio_working_3-way'!U106/(3*'OddsRatio_working_3-way'!X106^(1/3))*SIN(('OddsRatio_working_3-way'!Y106)/3)</f>
        <v>-0.12950256931124618</v>
      </c>
      <c r="AJ106" s="11">
        <f>'OddsRatio_working_3-way'!U106/(3*'OddsRatio_working_3-way'!X106^(1/3))*SIN(('OddsRatio_working_3-way'!Y106+2*PI())/3)</f>
        <v>-0.39013358081898125</v>
      </c>
      <c r="AK106" s="11">
        <f>'OddsRatio_working_3-way'!U106/(3*'OddsRatio_working_3-way'!X106^(1/3))*SIN(('OddsRatio_working_3-way'!Y106+4*PI())/3)</f>
        <v>0.51963615013022735</v>
      </c>
      <c r="AL106" s="11">
        <f>'OddsRatio_working_3-way'!Z106+'OddsRatio_working_3-way'!AF106</f>
        <v>1.0505115981281983</v>
      </c>
      <c r="AM106" s="11">
        <f>'OddsRatio_working_3-way'!AA106+'OddsRatio_working_3-way'!AG106</f>
        <v>-0.74956082882188735</v>
      </c>
      <c r="AN106" s="11">
        <f>'OddsRatio_working_3-way'!AB106+'OddsRatio_working_3-way'!AH106</f>
        <v>-0.30095076930631082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1.0505115981281983</v>
      </c>
      <c r="AS106" s="11">
        <f>IF(('OddsRatio_working_3-way'!X106=0),IF(Q106&gt;0,-Q106^(1/3),(-Q106)^(1/3)),'OddsRatio_working_3-way'!AM106-'OddsRatio_working_3-way'!R106/3)</f>
        <v>-0.74956082882188735</v>
      </c>
      <c r="AT106" s="11">
        <f>IF(('OddsRatio_working_3-way'!X106=0),IF(Q106&gt;0,-Q106^(1/3),(-Q106)^(1/3)),'OddsRatio_working_3-way'!AN106-'OddsRatio_working_3-way'!R106/3)</f>
        <v>-0.30095076930631082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2.12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3.91</v>
      </c>
      <c r="D107" s="9">
        <f t="shared" si="26"/>
        <v>0.46065427391885994</v>
      </c>
      <c r="E107" s="9">
        <f t="shared" si="27"/>
        <v>0.29194683406571875</v>
      </c>
      <c r="F107" s="9">
        <f t="shared" si="28"/>
        <v>0.24739889201542131</v>
      </c>
      <c r="G107" s="9">
        <f t="shared" si="29"/>
        <v>1.0453798244490837</v>
      </c>
      <c r="H107" s="9">
        <f t="shared" si="30"/>
        <v>2.1708254033829739</v>
      </c>
      <c r="I107" s="9">
        <f t="shared" si="31"/>
        <v>3.4252811927218736</v>
      </c>
      <c r="J107" s="9">
        <f t="shared" si="32"/>
        <v>4.0420552891468331</v>
      </c>
      <c r="K107" s="11">
        <f t="shared" si="33"/>
        <v>0.47169811320754712</v>
      </c>
      <c r="L107" s="11">
        <f t="shared" si="34"/>
        <v>0.30120481927710846</v>
      </c>
      <c r="M107" s="11">
        <f t="shared" si="35"/>
        <v>0.25575447570332482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-0.27475670185446699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0.2307400717089271</v>
      </c>
      <c r="Q107" s="11">
        <f>2*'OddsRatio_working_3-way'!K107*'OddsRatio_working_3-way'!L107*'OddsRatio_working_3-way'!M107</f>
        <v>7.267403833352036E-2</v>
      </c>
      <c r="R107" s="11">
        <f t="shared" si="36"/>
        <v>0</v>
      </c>
      <c r="S107" s="11">
        <f t="shared" si="37"/>
        <v>-0.8397977925617458</v>
      </c>
      <c r="T107" s="11">
        <f t="shared" si="38"/>
        <v>-0.26450324175173101</v>
      </c>
      <c r="U107" s="11">
        <f>'OddsRatio_working_3-way'!S107-'OddsRatio_working_3-way'!R107^2/3</f>
        <v>-0.8397977925617458</v>
      </c>
      <c r="V107" s="11">
        <f>'OddsRatio_working_3-way'!S107*'OddsRatio_working_3-way'!R107/3-2*'OddsRatio_working_3-way'!R107^3/27-'OddsRatio_working_3-way'!T107</f>
        <v>0.26450324175173101</v>
      </c>
      <c r="W107" s="11">
        <f>'OddsRatio_working_3-way'!V107^2+4*'OddsRatio_working_3-way'!U107^3/27</f>
        <v>-1.7782638113760588E-2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0.14810857757987486</v>
      </c>
      <c r="Y107" s="11">
        <f>IF('OddsRatio_working_3-way'!W107&gt;=0,IF('OddsRatio_working_3-way'!V107+SQRT('OddsRatio_working_3-way'!W107)&gt;0,0,PI()),ACOS('OddsRatio_working_3-way'!V107/(2*'OddsRatio_working_3-way'!X107)))</f>
        <v>0.46696887441297275</v>
      </c>
      <c r="Z107" s="11">
        <f>'OddsRatio_working_3-way'!X107^(1/3)*COS('OddsRatio_working_3-way'!Y107/3)</f>
        <v>0.52268991222454186</v>
      </c>
      <c r="AA107" s="11">
        <f>'OddsRatio_working_3-way'!X107^(1/3)*COS(('OddsRatio_working_3-way'!Y107+2*PI())/3)</f>
        <v>-0.33237938357151076</v>
      </c>
      <c r="AB107" s="11">
        <f>'OddsRatio_working_3-way'!X107^(1/3)*COS(('OddsRatio_working_3-way'!Y107+4*PI())/3)</f>
        <v>-0.19031052865303091</v>
      </c>
      <c r="AC107" s="11">
        <f>'OddsRatio_working_3-way'!X107^(1/3)*SIN('OddsRatio_working_3-way'!Y107/3)</f>
        <v>8.2023491630646136E-2</v>
      </c>
      <c r="AD107" s="11">
        <f>'OddsRatio_working_3-way'!X107^(1/3)*SIN(('OddsRatio_working_3-way'!Y107+2*PI())/3)</f>
        <v>0.4116509964729887</v>
      </c>
      <c r="AE107" s="11">
        <f>'OddsRatio_working_3-way'!X107^(1/3)*SIN(('OddsRatio_working_3-way'!Y107+4*PI())/3)</f>
        <v>-0.49367448810363485</v>
      </c>
      <c r="AF107" s="11">
        <f>-'OddsRatio_working_3-way'!U107/(3*'OddsRatio_working_3-way'!X107^(1/3))*COS(('OddsRatio_working_3-way'!Y107)/3)</f>
        <v>0.52268991222454175</v>
      </c>
      <c r="AG107" s="11">
        <f>-'OddsRatio_working_3-way'!U107/(3*'OddsRatio_working_3-way'!X107^(1/3))*COS(('OddsRatio_working_3-way'!Y107+2*PI())/3)</f>
        <v>-0.33237938357151064</v>
      </c>
      <c r="AH107" s="11">
        <f>-'OddsRatio_working_3-way'!U107/(3*'OddsRatio_working_3-way'!X107^(1/3))*COS(('OddsRatio_working_3-way'!Y107+4*PI())/3)</f>
        <v>-0.19031052865303089</v>
      </c>
      <c r="AI107" s="11">
        <f>'OddsRatio_working_3-way'!U107/(3*'OddsRatio_working_3-way'!X107^(1/3))*SIN(('OddsRatio_working_3-way'!Y107)/3)</f>
        <v>-8.2023491630646123E-2</v>
      </c>
      <c r="AJ107" s="11">
        <f>'OddsRatio_working_3-way'!U107/(3*'OddsRatio_working_3-way'!X107^(1/3))*SIN(('OddsRatio_working_3-way'!Y107+2*PI())/3)</f>
        <v>-0.41165099647298864</v>
      </c>
      <c r="AK107" s="11">
        <f>'OddsRatio_working_3-way'!U107/(3*'OddsRatio_working_3-way'!X107^(1/3))*SIN(('OddsRatio_working_3-way'!Y107+4*PI())/3)</f>
        <v>0.49367448810363473</v>
      </c>
      <c r="AL107" s="11">
        <f>'OddsRatio_working_3-way'!Z107+'OddsRatio_working_3-way'!AF107</f>
        <v>1.0453798244490837</v>
      </c>
      <c r="AM107" s="11">
        <f>'OddsRatio_working_3-way'!AA107+'OddsRatio_working_3-way'!AG107</f>
        <v>-0.6647587671430214</v>
      </c>
      <c r="AN107" s="11">
        <f>'OddsRatio_working_3-way'!AB107+'OddsRatio_working_3-way'!AH107</f>
        <v>-0.38062105730606177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1.0453798244490837</v>
      </c>
      <c r="AS107" s="11">
        <f>IF(('OddsRatio_working_3-way'!X107=0),IF(Q107&gt;0,-Q107^(1/3),(-Q107)^(1/3)),'OddsRatio_working_3-way'!AM107-'OddsRatio_working_3-way'!R107/3)</f>
        <v>-0.6647587671430214</v>
      </c>
      <c r="AT107" s="11">
        <f>IF(('OddsRatio_working_3-way'!X107=0),IF(Q107&gt;0,-Q107^(1/3),(-Q107)^(1/3)),'OddsRatio_working_3-way'!AN107-'OddsRatio_working_3-way'!R107/3)</f>
        <v>-0.38062105730606177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5.43</v>
      </c>
      <c r="C108" s="4">
        <f>IF('True_Odds_Calculator_3-way'!C109="","",'True_Odds_Calculator_3-way'!C109)</f>
        <v>11.03</v>
      </c>
      <c r="D108" s="9">
        <f t="shared" si="26"/>
        <v>0.7429050100542447</v>
      </c>
      <c r="E108" s="9">
        <f t="shared" si="27"/>
        <v>0.17268572679141123</v>
      </c>
      <c r="F108" s="9">
        <f t="shared" si="28"/>
        <v>8.4409263154343939E-2</v>
      </c>
      <c r="G108" s="9">
        <f t="shared" si="29"/>
        <v>1.0814597192201219</v>
      </c>
      <c r="H108" s="9">
        <f t="shared" si="30"/>
        <v>1.3460671101504391</v>
      </c>
      <c r="I108" s="9">
        <f t="shared" si="31"/>
        <v>5.79086655614514</v>
      </c>
      <c r="J108" s="9">
        <f t="shared" si="32"/>
        <v>11.847040983777823</v>
      </c>
      <c r="K108" s="11">
        <f t="shared" si="33"/>
        <v>0.75757575757575757</v>
      </c>
      <c r="L108" s="11">
        <f t="shared" si="34"/>
        <v>0.18416206261510129</v>
      </c>
      <c r="M108" s="11">
        <f t="shared" si="35"/>
        <v>9.0661831368993653E-2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-0.17984789718334082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0.18694986712898687</v>
      </c>
      <c r="Q108" s="11">
        <f>2*'OddsRatio_working_3-way'!K108*'OddsRatio_working_3-way'!L108*'OddsRatio_working_3-way'!M108</f>
        <v>2.5297681614206608E-2</v>
      </c>
      <c r="R108" s="11">
        <f t="shared" si="36"/>
        <v>0</v>
      </c>
      <c r="S108" s="11">
        <f t="shared" si="37"/>
        <v>-1.0394887572046847</v>
      </c>
      <c r="T108" s="11">
        <f t="shared" si="38"/>
        <v>-0.14066153683419277</v>
      </c>
      <c r="U108" s="11">
        <f>'OddsRatio_working_3-way'!S108-'OddsRatio_working_3-way'!R108^2/3</f>
        <v>-1.0394887572046847</v>
      </c>
      <c r="V108" s="11">
        <f>'OddsRatio_working_3-way'!S108*'OddsRatio_working_3-way'!R108/3-2*'OddsRatio_working_3-way'!R108^3/27-'OddsRatio_working_3-way'!T108</f>
        <v>0.14066153683419277</v>
      </c>
      <c r="W108" s="11">
        <f>'OddsRatio_working_3-way'!V108^2+4*'OddsRatio_working_3-way'!U108^3/27</f>
        <v>-0.14661521127263244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0.20396131938261566</v>
      </c>
      <c r="Y108" s="11">
        <f>IF('OddsRatio_working_3-way'!W108&gt;=0,IF('OddsRatio_working_3-way'!V108+SQRT('OddsRatio_working_3-way'!W108)&gt;0,0,PI()),ACOS('OddsRatio_working_3-way'!V108/(2*'OddsRatio_working_3-way'!X108)))</f>
        <v>1.2187449935804113</v>
      </c>
      <c r="Z108" s="11">
        <f>'OddsRatio_working_3-way'!X108^(1/3)*COS('OddsRatio_working_3-way'!Y108/3)</f>
        <v>0.54072985961006093</v>
      </c>
      <c r="AA108" s="11">
        <f>'OddsRatio_working_3-way'!X108^(1/3)*COS(('OddsRatio_working_3-way'!Y108+2*PI())/3)</f>
        <v>-0.47181120923389958</v>
      </c>
      <c r="AB108" s="11">
        <f>'OddsRatio_working_3-way'!X108^(1/3)*COS(('OddsRatio_working_3-way'!Y108+4*PI())/3)</f>
        <v>-6.8918650376161586E-2</v>
      </c>
      <c r="AC108" s="11">
        <f>'OddsRatio_working_3-way'!X108^(1/3)*SIN('OddsRatio_working_3-way'!Y108/3)</f>
        <v>0.23261012731101227</v>
      </c>
      <c r="AD108" s="11">
        <f>'OddsRatio_working_3-way'!X108^(1/3)*SIN(('OddsRatio_working_3-way'!Y108+2*PI())/3)</f>
        <v>0.3519807313515998</v>
      </c>
      <c r="AE108" s="11">
        <f>'OddsRatio_working_3-way'!X108^(1/3)*SIN(('OddsRatio_working_3-way'!Y108+4*PI())/3)</f>
        <v>-0.58459085866261196</v>
      </c>
      <c r="AF108" s="11">
        <f>-'OddsRatio_working_3-way'!U108/(3*'OddsRatio_working_3-way'!X108^(1/3))*COS(('OddsRatio_working_3-way'!Y108)/3)</f>
        <v>0.54072985961006093</v>
      </c>
      <c r="AG108" s="11">
        <f>-'OddsRatio_working_3-way'!U108/(3*'OddsRatio_working_3-way'!X108^(1/3))*COS(('OddsRatio_working_3-way'!Y108+2*PI())/3)</f>
        <v>-0.47181120923389958</v>
      </c>
      <c r="AH108" s="11">
        <f>-'OddsRatio_working_3-way'!U108/(3*'OddsRatio_working_3-way'!X108^(1/3))*COS(('OddsRatio_working_3-way'!Y108+4*PI())/3)</f>
        <v>-6.8918650376161586E-2</v>
      </c>
      <c r="AI108" s="11">
        <f>'OddsRatio_working_3-way'!U108/(3*'OddsRatio_working_3-way'!X108^(1/3))*SIN(('OddsRatio_working_3-way'!Y108)/3)</f>
        <v>-0.23261012731101227</v>
      </c>
      <c r="AJ108" s="11">
        <f>'OddsRatio_working_3-way'!U108/(3*'OddsRatio_working_3-way'!X108^(1/3))*SIN(('OddsRatio_working_3-way'!Y108+2*PI())/3)</f>
        <v>-0.3519807313515998</v>
      </c>
      <c r="AK108" s="11">
        <f>'OddsRatio_working_3-way'!U108/(3*'OddsRatio_working_3-way'!X108^(1/3))*SIN(('OddsRatio_working_3-way'!Y108+4*PI())/3)</f>
        <v>0.58459085866261196</v>
      </c>
      <c r="AL108" s="11">
        <f>'OddsRatio_working_3-way'!Z108+'OddsRatio_working_3-way'!AF108</f>
        <v>1.0814597192201219</v>
      </c>
      <c r="AM108" s="11">
        <f>'OddsRatio_working_3-way'!AA108+'OddsRatio_working_3-way'!AG108</f>
        <v>-0.94362241846779915</v>
      </c>
      <c r="AN108" s="11">
        <f>'OddsRatio_working_3-way'!AB108+'OddsRatio_working_3-way'!AH108</f>
        <v>-0.13783730075232317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1.0814597192201219</v>
      </c>
      <c r="AS108" s="11">
        <f>IF(('OddsRatio_working_3-way'!X108=0),IF(Q108&gt;0,-Q108^(1/3),(-Q108)^(1/3)),'OddsRatio_working_3-way'!AM108-'OddsRatio_working_3-way'!R108/3)</f>
        <v>-0.94362241846779915</v>
      </c>
      <c r="AT108" s="11">
        <f>IF(('OddsRatio_working_3-way'!X108=0),IF(Q108&gt;0,-Q108^(1/3),(-Q108)^(1/3)),'OddsRatio_working_3-way'!AN108-'OddsRatio_working_3-way'!R108/3)</f>
        <v>-0.13783730075232317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3.12</v>
      </c>
      <c r="D109" s="9">
        <f t="shared" si="26"/>
        <v>0.4000085127322372</v>
      </c>
      <c r="E109" s="9">
        <f t="shared" si="27"/>
        <v>0.28829556592821437</v>
      </c>
      <c r="F109" s="9">
        <f t="shared" si="28"/>
        <v>0.31169592133954849</v>
      </c>
      <c r="G109" s="9">
        <f t="shared" si="29"/>
        <v>1.0416297198304059</v>
      </c>
      <c r="H109" s="9">
        <f t="shared" si="30"/>
        <v>2.499946796555784</v>
      </c>
      <c r="I109" s="9">
        <f t="shared" si="31"/>
        <v>3.4686624359980622</v>
      </c>
      <c r="J109" s="9">
        <f t="shared" si="32"/>
        <v>3.2082550060404604</v>
      </c>
      <c r="K109" s="11">
        <f t="shared" si="33"/>
        <v>0.4098360655737705</v>
      </c>
      <c r="L109" s="11">
        <f t="shared" si="34"/>
        <v>0.29673590504451036</v>
      </c>
      <c r="M109" s="11">
        <f t="shared" si="35"/>
        <v>0.32051282051282048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-0.28201510995693024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0.2311428011919329</v>
      </c>
      <c r="Q109" s="11">
        <f>2*'OddsRatio_working_3-way'!K109*'OddsRatio_working_3-way'!L109*'OddsRatio_working_3-way'!M109</f>
        <v>7.7957099896098767E-2</v>
      </c>
      <c r="R109" s="11">
        <f t="shared" si="36"/>
        <v>0</v>
      </c>
      <c r="S109" s="11">
        <f t="shared" si="37"/>
        <v>-0.81961140744279037</v>
      </c>
      <c r="T109" s="11">
        <f t="shared" si="38"/>
        <v>-0.27642880520836094</v>
      </c>
      <c r="U109" s="11">
        <f>'OddsRatio_working_3-way'!S109-'OddsRatio_working_3-way'!R109^2/3</f>
        <v>-0.81961140744279037</v>
      </c>
      <c r="V109" s="11">
        <f>'OddsRatio_working_3-way'!S109*'OddsRatio_working_3-way'!R109/3-2*'OddsRatio_working_3-way'!R109^3/27-'OddsRatio_working_3-way'!T109</f>
        <v>0.27642880520836094</v>
      </c>
      <c r="W109" s="11">
        <f>'OddsRatio_working_3-way'!V109^2+4*'OddsRatio_working_3-way'!U109^3/27</f>
        <v>-5.1551900962912844E-3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0.14280062538834803</v>
      </c>
      <c r="Y109" s="11">
        <f>IF('OddsRatio_working_3-way'!W109&gt;=0,IF('OddsRatio_working_3-way'!V109+SQRT('OddsRatio_working_3-way'!W109)&gt;0,0,PI()),ACOS('OddsRatio_working_3-way'!V109/(2*'OddsRatio_working_3-way'!X109)))</f>
        <v>0.25412462354080034</v>
      </c>
      <c r="Z109" s="11">
        <f>'OddsRatio_working_3-way'!X109^(1/3)*COS('OddsRatio_working_3-way'!Y109/3)</f>
        <v>0.52081485991520293</v>
      </c>
      <c r="AA109" s="11">
        <f>'OddsRatio_working_3-way'!X109^(1/3)*COS(('OddsRatio_working_3-way'!Y109+2*PI())/3)</f>
        <v>-0.29870577364669865</v>
      </c>
      <c r="AB109" s="11">
        <f>'OddsRatio_working_3-way'!X109^(1/3)*COS(('OddsRatio_working_3-way'!Y109+4*PI())/3)</f>
        <v>-0.22210908626850442</v>
      </c>
      <c r="AC109" s="11">
        <f>'OddsRatio_working_3-way'!X109^(1/3)*SIN('OddsRatio_working_3-way'!Y109/3)</f>
        <v>4.4223118076834225E-2</v>
      </c>
      <c r="AD109" s="11">
        <f>'OddsRatio_working_3-way'!X109^(1/3)*SIN(('OddsRatio_working_3-way'!Y109+2*PI())/3)</f>
        <v>0.42892734031658247</v>
      </c>
      <c r="AE109" s="11">
        <f>'OddsRatio_working_3-way'!X109^(1/3)*SIN(('OddsRatio_working_3-way'!Y109+4*PI())/3)</f>
        <v>-0.47315045839341652</v>
      </c>
      <c r="AF109" s="11">
        <f>-'OddsRatio_working_3-way'!U109/(3*'OddsRatio_working_3-way'!X109^(1/3))*COS(('OddsRatio_working_3-way'!Y109)/3)</f>
        <v>0.52081485991520293</v>
      </c>
      <c r="AG109" s="11">
        <f>-'OddsRatio_working_3-way'!U109/(3*'OddsRatio_working_3-way'!X109^(1/3))*COS(('OddsRatio_working_3-way'!Y109+2*PI())/3)</f>
        <v>-0.29870577364669865</v>
      </c>
      <c r="AH109" s="11">
        <f>-'OddsRatio_working_3-way'!U109/(3*'OddsRatio_working_3-way'!X109^(1/3))*COS(('OddsRatio_working_3-way'!Y109+4*PI())/3)</f>
        <v>-0.22210908626850442</v>
      </c>
      <c r="AI109" s="11">
        <f>'OddsRatio_working_3-way'!U109/(3*'OddsRatio_working_3-way'!X109^(1/3))*SIN(('OddsRatio_working_3-way'!Y109)/3)</f>
        <v>-4.4223118076834225E-2</v>
      </c>
      <c r="AJ109" s="11">
        <f>'OddsRatio_working_3-way'!U109/(3*'OddsRatio_working_3-way'!X109^(1/3))*SIN(('OddsRatio_working_3-way'!Y109+2*PI())/3)</f>
        <v>-0.42892734031658247</v>
      </c>
      <c r="AK109" s="11">
        <f>'OddsRatio_working_3-way'!U109/(3*'OddsRatio_working_3-way'!X109^(1/3))*SIN(('OddsRatio_working_3-way'!Y109+4*PI())/3)</f>
        <v>0.47315045839341652</v>
      </c>
      <c r="AL109" s="11">
        <f>'OddsRatio_working_3-way'!Z109+'OddsRatio_working_3-way'!AF109</f>
        <v>1.0416297198304059</v>
      </c>
      <c r="AM109" s="11">
        <f>'OddsRatio_working_3-way'!AA109+'OddsRatio_working_3-way'!AG109</f>
        <v>-0.59741154729339729</v>
      </c>
      <c r="AN109" s="11">
        <f>'OddsRatio_working_3-way'!AB109+'OddsRatio_working_3-way'!AH109</f>
        <v>-0.44421817253700885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1.0416297198304059</v>
      </c>
      <c r="AS109" s="11">
        <f>IF(('OddsRatio_working_3-way'!X109=0),IF(Q109&gt;0,-Q109^(1/3),(-Q109)^(1/3)),'OddsRatio_working_3-way'!AM109-'OddsRatio_working_3-way'!R109/3)</f>
        <v>-0.59741154729339729</v>
      </c>
      <c r="AT109" s="11">
        <f>IF(('OddsRatio_working_3-way'!X109=0),IF(Q109&gt;0,-Q109^(1/3),(-Q109)^(1/3)),'OddsRatio_working_3-way'!AN109-'OddsRatio_working_3-way'!R109/3)</f>
        <v>-0.44421817253700885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3.46</v>
      </c>
      <c r="C110" s="4">
        <f>IF('True_Odds_Calculator_3-way'!C111="","",'True_Odds_Calculator_3-way'!C111)</f>
        <v>4.1500000000000004</v>
      </c>
      <c r="D110" s="9">
        <f t="shared" si="26"/>
        <v>0.5056669864378045</v>
      </c>
      <c r="E110" s="9">
        <f t="shared" si="27"/>
        <v>0.27011755185631575</v>
      </c>
      <c r="F110" s="9">
        <f t="shared" si="28"/>
        <v>0.22421546170587975</v>
      </c>
      <c r="G110" s="9">
        <f t="shared" si="29"/>
        <v>1.0984113402969604</v>
      </c>
      <c r="H110" s="9">
        <f t="shared" si="30"/>
        <v>1.9775860928642945</v>
      </c>
      <c r="I110" s="9">
        <f t="shared" si="31"/>
        <v>3.7020918971305217</v>
      </c>
      <c r="J110" s="9">
        <f t="shared" si="32"/>
        <v>4.4599957219354263</v>
      </c>
      <c r="K110" s="11">
        <f t="shared" si="33"/>
        <v>0.52910052910052918</v>
      </c>
      <c r="L110" s="11">
        <f t="shared" si="34"/>
        <v>0.28901734104046245</v>
      </c>
      <c r="M110" s="11">
        <f t="shared" si="35"/>
        <v>0.24096385542168672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-0.25412633191726441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0.23951204395525036</v>
      </c>
      <c r="Q110" s="11">
        <f>2*'OddsRatio_working_3-way'!K110*'OddsRatio_working_3-way'!L110*'OddsRatio_working_3-way'!M110</f>
        <v>7.3696013524692405E-2</v>
      </c>
      <c r="R110" s="11">
        <f t="shared" si="36"/>
        <v>0</v>
      </c>
      <c r="S110" s="11">
        <f t="shared" si="37"/>
        <v>-0.94249203594229658</v>
      </c>
      <c r="T110" s="11">
        <f t="shared" si="38"/>
        <v>-0.28999754952070661</v>
      </c>
      <c r="U110" s="11">
        <f>'OddsRatio_working_3-way'!S110-'OddsRatio_working_3-way'!R110^2/3</f>
        <v>-0.94249203594229658</v>
      </c>
      <c r="V110" s="11">
        <f>'OddsRatio_working_3-way'!S110*'OddsRatio_working_3-way'!R110/3-2*'OddsRatio_working_3-way'!R110^3/27-'OddsRatio_working_3-way'!T110</f>
        <v>0.28999754952070661</v>
      </c>
      <c r="W110" s="11">
        <f>'OddsRatio_working_3-way'!V110^2+4*'OddsRatio_working_3-way'!U110^3/27</f>
        <v>-3.9932149751635268E-2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0.17608998301979725</v>
      </c>
      <c r="Y110" s="11">
        <f>IF('OddsRatio_working_3-way'!W110&gt;=0,IF('OddsRatio_working_3-way'!V110+SQRT('OddsRatio_working_3-way'!W110)&gt;0,0,PI()),ACOS('OddsRatio_working_3-way'!V110/(2*'OddsRatio_working_3-way'!X110)))</f>
        <v>0.60335661931737472</v>
      </c>
      <c r="Z110" s="11">
        <f>'OddsRatio_working_3-way'!X110^(1/3)*COS('OddsRatio_working_3-way'!Y110/3)</f>
        <v>0.5492056701484801</v>
      </c>
      <c r="AA110" s="11">
        <f>'OddsRatio_working_3-way'!X110^(1/3)*COS(('OddsRatio_working_3-way'!Y110+2*PI())/3)</f>
        <v>-0.37157116956103647</v>
      </c>
      <c r="AB110" s="11">
        <f>'OddsRatio_working_3-way'!X110^(1/3)*COS(('OddsRatio_working_3-way'!Y110+4*PI())/3)</f>
        <v>-0.17763450058744401</v>
      </c>
      <c r="AC110" s="11">
        <f>'OddsRatio_working_3-way'!X110^(1/3)*SIN('OddsRatio_working_3-way'!Y110/3)</f>
        <v>0.11196938803764316</v>
      </c>
      <c r="AD110" s="11">
        <f>'OddsRatio_working_3-way'!X110^(1/3)*SIN(('OddsRatio_working_3-way'!Y110+2*PI())/3)</f>
        <v>0.4196413682322192</v>
      </c>
      <c r="AE110" s="11">
        <f>'OddsRatio_working_3-way'!X110^(1/3)*SIN(('OddsRatio_working_3-way'!Y110+4*PI())/3)</f>
        <v>-0.53161075626986221</v>
      </c>
      <c r="AF110" s="11">
        <f>-'OddsRatio_working_3-way'!U110/(3*'OddsRatio_working_3-way'!X110^(1/3))*COS(('OddsRatio_working_3-way'!Y110)/3)</f>
        <v>0.54920567014848021</v>
      </c>
      <c r="AG110" s="11">
        <f>-'OddsRatio_working_3-way'!U110/(3*'OddsRatio_working_3-way'!X110^(1/3))*COS(('OddsRatio_working_3-way'!Y110+2*PI())/3)</f>
        <v>-0.37157116956103653</v>
      </c>
      <c r="AH110" s="11">
        <f>-'OddsRatio_working_3-way'!U110/(3*'OddsRatio_working_3-way'!X110^(1/3))*COS(('OddsRatio_working_3-way'!Y110+4*PI())/3)</f>
        <v>-0.17763450058744404</v>
      </c>
      <c r="AI110" s="11">
        <f>'OddsRatio_working_3-way'!U110/(3*'OddsRatio_working_3-way'!X110^(1/3))*SIN(('OddsRatio_working_3-way'!Y110)/3)</f>
        <v>-0.11196938803764318</v>
      </c>
      <c r="AJ110" s="11">
        <f>'OddsRatio_working_3-way'!U110/(3*'OddsRatio_working_3-way'!X110^(1/3))*SIN(('OddsRatio_working_3-way'!Y110+2*PI())/3)</f>
        <v>-0.41964136823221926</v>
      </c>
      <c r="AK110" s="11">
        <f>'OddsRatio_working_3-way'!U110/(3*'OddsRatio_working_3-way'!X110^(1/3))*SIN(('OddsRatio_working_3-way'!Y110+4*PI())/3)</f>
        <v>0.53161075626986232</v>
      </c>
      <c r="AL110" s="11">
        <f>'OddsRatio_working_3-way'!Z110+'OddsRatio_working_3-way'!AF110</f>
        <v>1.0984113402969604</v>
      </c>
      <c r="AM110" s="11">
        <f>'OddsRatio_working_3-way'!AA110+'OddsRatio_working_3-way'!AG110</f>
        <v>-0.74314233912207306</v>
      </c>
      <c r="AN110" s="11">
        <f>'OddsRatio_working_3-way'!AB110+'OddsRatio_working_3-way'!AH110</f>
        <v>-0.35526900117488802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1.0984113402969604</v>
      </c>
      <c r="AS110" s="11">
        <f>IF(('OddsRatio_working_3-way'!X110=0),IF(Q110&gt;0,-Q110^(1/3),(-Q110)^(1/3)),'OddsRatio_working_3-way'!AM110-'OddsRatio_working_3-way'!R110/3)</f>
        <v>-0.74314233912207306</v>
      </c>
      <c r="AT110" s="11">
        <f>IF(('OddsRatio_working_3-way'!X110=0),IF(Q110&gt;0,-Q110^(1/3),(-Q110)^(1/3)),'OddsRatio_working_3-way'!AN110-'OddsRatio_working_3-way'!R110/3)</f>
        <v>-0.35526900117488802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3.81</v>
      </c>
      <c r="D111" s="9">
        <f t="shared" si="26"/>
        <v>0.47758579860392059</v>
      </c>
      <c r="E111" s="9">
        <f t="shared" si="27"/>
        <v>0.27325447685494436</v>
      </c>
      <c r="F111" s="9">
        <f t="shared" si="28"/>
        <v>0.249159724541135</v>
      </c>
      <c r="G111" s="9">
        <f t="shared" si="29"/>
        <v>1.0724162803408501</v>
      </c>
      <c r="H111" s="9">
        <f t="shared" si="30"/>
        <v>2.0938646059476671</v>
      </c>
      <c r="I111" s="9">
        <f t="shared" si="31"/>
        <v>3.6595923752453086</v>
      </c>
      <c r="J111" s="9">
        <f t="shared" si="32"/>
        <v>4.0134897477577889</v>
      </c>
      <c r="K111" s="11">
        <f t="shared" si="33"/>
        <v>0.49504950495049505</v>
      </c>
      <c r="L111" s="11">
        <f t="shared" si="34"/>
        <v>0.28735632183908044</v>
      </c>
      <c r="M111" s="11">
        <f t="shared" si="35"/>
        <v>0.26246719160104987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-0.26540101743000799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0.23559917762072161</v>
      </c>
      <c r="Q111" s="11">
        <f>2*'OddsRatio_working_3-way'!K111*'OddsRatio_working_3-way'!L111*'OddsRatio_working_3-way'!M111</f>
        <v>7.4674858199911764E-2</v>
      </c>
      <c r="R111" s="11">
        <f t="shared" si="36"/>
        <v>0</v>
      </c>
      <c r="S111" s="11">
        <f t="shared" si="37"/>
        <v>-0.88771015236538886</v>
      </c>
      <c r="T111" s="11">
        <f t="shared" si="38"/>
        <v>-0.28136613387175557</v>
      </c>
      <c r="U111" s="11">
        <f>'OddsRatio_working_3-way'!S111-'OddsRatio_working_3-way'!R111^2/3</f>
        <v>-0.88771015236538886</v>
      </c>
      <c r="V111" s="11">
        <f>'OddsRatio_working_3-way'!S111*'OddsRatio_working_3-way'!R111/3-2*'OddsRatio_working_3-way'!R111^3/27-'OddsRatio_working_3-way'!T111</f>
        <v>0.28136613387175557</v>
      </c>
      <c r="W111" s="11">
        <f>'OddsRatio_working_3-way'!V111^2+4*'OddsRatio_working_3-way'!U111^3/27</f>
        <v>-2.4468894701635824E-2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0.16096257017671414</v>
      </c>
      <c r="Y111" s="11">
        <f>IF('OddsRatio_working_3-way'!W111&gt;=0,IF('OddsRatio_working_3-way'!V111+SQRT('OddsRatio_working_3-way'!W111)&gt;0,0,PI()),ACOS('OddsRatio_working_3-way'!V111/(2*'OddsRatio_working_3-way'!X111)))</f>
        <v>0.50739949573574661</v>
      </c>
      <c r="Z111" s="11">
        <f>'OddsRatio_working_3-way'!X111^(1/3)*COS('OddsRatio_working_3-way'!Y111/3)</f>
        <v>0.53620814017042506</v>
      </c>
      <c r="AA111" s="11">
        <f>'OddsRatio_working_3-way'!X111^(1/3)*COS(('OddsRatio_working_3-way'!Y111+2*PI())/3)</f>
        <v>-0.34740199504279012</v>
      </c>
      <c r="AB111" s="11">
        <f>'OddsRatio_working_3-way'!X111^(1/3)*COS(('OddsRatio_working_3-way'!Y111+4*PI())/3)</f>
        <v>-0.18880614512763508</v>
      </c>
      <c r="AC111" s="11">
        <f>'OddsRatio_working_3-way'!X111^(1/3)*SIN('OddsRatio_working_3-way'!Y111/3)</f>
        <v>9.1565356640872356E-2</v>
      </c>
      <c r="AD111" s="11">
        <f>'OddsRatio_working_3-way'!X111^(1/3)*SIN(('OddsRatio_working_3-way'!Y111+2*PI())/3)</f>
        <v>0.41858719278315909</v>
      </c>
      <c r="AE111" s="11">
        <f>'OddsRatio_working_3-way'!X111^(1/3)*SIN(('OddsRatio_working_3-way'!Y111+4*PI())/3)</f>
        <v>-0.51015254942403132</v>
      </c>
      <c r="AF111" s="11">
        <f>-'OddsRatio_working_3-way'!U111/(3*'OddsRatio_working_3-way'!X111^(1/3))*COS(('OddsRatio_working_3-way'!Y111)/3)</f>
        <v>0.53620814017042506</v>
      </c>
      <c r="AG111" s="11">
        <f>-'OddsRatio_working_3-way'!U111/(3*'OddsRatio_working_3-way'!X111^(1/3))*COS(('OddsRatio_working_3-way'!Y111+2*PI())/3)</f>
        <v>-0.34740199504279012</v>
      </c>
      <c r="AH111" s="11">
        <f>-'OddsRatio_working_3-way'!U111/(3*'OddsRatio_working_3-way'!X111^(1/3))*COS(('OddsRatio_working_3-way'!Y111+4*PI())/3)</f>
        <v>-0.18880614512763508</v>
      </c>
      <c r="AI111" s="11">
        <f>'OddsRatio_working_3-way'!U111/(3*'OddsRatio_working_3-way'!X111^(1/3))*SIN(('OddsRatio_working_3-way'!Y111)/3)</f>
        <v>-9.1565356640872356E-2</v>
      </c>
      <c r="AJ111" s="11">
        <f>'OddsRatio_working_3-way'!U111/(3*'OddsRatio_working_3-way'!X111^(1/3))*SIN(('OddsRatio_working_3-way'!Y111+2*PI())/3)</f>
        <v>-0.41858719278315909</v>
      </c>
      <c r="AK111" s="11">
        <f>'OddsRatio_working_3-way'!U111/(3*'OddsRatio_working_3-way'!X111^(1/3))*SIN(('OddsRatio_working_3-way'!Y111+4*PI())/3)</f>
        <v>0.51015254942403132</v>
      </c>
      <c r="AL111" s="11">
        <f>'OddsRatio_working_3-way'!Z111+'OddsRatio_working_3-way'!AF111</f>
        <v>1.0724162803408501</v>
      </c>
      <c r="AM111" s="11">
        <f>'OddsRatio_working_3-way'!AA111+'OddsRatio_working_3-way'!AG111</f>
        <v>-0.69480399008558025</v>
      </c>
      <c r="AN111" s="11">
        <f>'OddsRatio_working_3-way'!AB111+'OddsRatio_working_3-way'!AH111</f>
        <v>-0.37761229025527016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1.0724162803408501</v>
      </c>
      <c r="AS111" s="11">
        <f>IF(('OddsRatio_working_3-way'!X111=0),IF(Q111&gt;0,-Q111^(1/3),(-Q111)^(1/3)),'OddsRatio_working_3-way'!AM111-'OddsRatio_working_3-way'!R111/3)</f>
        <v>-0.69480399008558025</v>
      </c>
      <c r="AT111" s="11">
        <f>IF(('OddsRatio_working_3-way'!X111=0),IF(Q111&gt;0,-Q111^(1/3),(-Q111)^(1/3)),'OddsRatio_working_3-way'!AN111-'OddsRatio_working_3-way'!R111/3)</f>
        <v>-0.37761229025527016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2.61</v>
      </c>
      <c r="B112" s="4">
        <f>IF('True_Odds_Calculator_3-way'!B113="","",'True_Odds_Calculator_3-way'!B113)</f>
        <v>3.36</v>
      </c>
      <c r="C112" s="4">
        <f>IF('True_Odds_Calculator_3-way'!C113="","",'True_Odds_Calculator_3-way'!C113)</f>
        <v>2.76</v>
      </c>
      <c r="D112" s="9">
        <f t="shared" si="26"/>
        <v>0.368057619604574</v>
      </c>
      <c r="E112" s="9">
        <f t="shared" si="27"/>
        <v>0.28434983476830328</v>
      </c>
      <c r="F112" s="9">
        <f t="shared" si="28"/>
        <v>0.34759254562712283</v>
      </c>
      <c r="G112" s="9">
        <f t="shared" si="29"/>
        <v>1.0664384443347747</v>
      </c>
      <c r="H112" s="9">
        <f t="shared" si="30"/>
        <v>2.716965895378987</v>
      </c>
      <c r="I112" s="9">
        <f t="shared" si="31"/>
        <v>3.5167947286300687</v>
      </c>
      <c r="J112" s="9">
        <f t="shared" si="32"/>
        <v>2.8769316620292029</v>
      </c>
      <c r="K112" s="11">
        <f t="shared" si="33"/>
        <v>0.38314176245210729</v>
      </c>
      <c r="L112" s="11">
        <f t="shared" si="34"/>
        <v>0.29761904761904762</v>
      </c>
      <c r="M112" s="11">
        <f t="shared" si="35"/>
        <v>0.3623188405797102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-0.27628778203490845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0.23673679033499123</v>
      </c>
      <c r="Q112" s="11">
        <f>2*'OddsRatio_working_3-way'!K112*'OddsRatio_working_3-way'!L112*'OddsRatio_working_3-way'!M112</f>
        <v>8.2630642350782296E-2</v>
      </c>
      <c r="R112" s="11">
        <f t="shared" si="36"/>
        <v>0</v>
      </c>
      <c r="S112" s="11">
        <f t="shared" si="37"/>
        <v>-0.85684856779182506</v>
      </c>
      <c r="T112" s="11">
        <f t="shared" si="38"/>
        <v>-0.29907454373187614</v>
      </c>
      <c r="U112" s="11">
        <f>'OddsRatio_working_3-way'!S112-'OddsRatio_working_3-way'!R112^2/3</f>
        <v>-0.85684856779182506</v>
      </c>
      <c r="V112" s="11">
        <f>'OddsRatio_working_3-way'!S112*'OddsRatio_working_3-way'!R112/3-2*'OddsRatio_working_3-way'!R112^3/27-'OddsRatio_working_3-way'!T112</f>
        <v>0.29907454373187614</v>
      </c>
      <c r="W112" s="11">
        <f>'OddsRatio_working_3-way'!V112^2+4*'OddsRatio_working_3-way'!U112^3/27</f>
        <v>-3.7528164400704861E-3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0.15264206427824897</v>
      </c>
      <c r="Y112" s="11">
        <f>IF('OddsRatio_working_3-way'!W112&gt;=0,IF('OddsRatio_working_3-way'!V112+SQRT('OddsRatio_working_3-way'!W112)&gt;0,0,PI()),ACOS('OddsRatio_working_3-way'!V112/(2*'OddsRatio_working_3-way'!X112)))</f>
        <v>0.2020380038401246</v>
      </c>
      <c r="Z112" s="11">
        <f>'OddsRatio_working_3-way'!X112^(1/3)*COS('OddsRatio_working_3-way'!Y112/3)</f>
        <v>0.53321922216738737</v>
      </c>
      <c r="AA112" s="11">
        <f>'OddsRatio_working_3-way'!X112^(1/3)*COS(('OddsRatio_working_3-way'!Y112+2*PI())/3)</f>
        <v>-0.29775584330142779</v>
      </c>
      <c r="AB112" s="11">
        <f>'OddsRatio_working_3-way'!X112^(1/3)*COS(('OddsRatio_working_3-way'!Y112+4*PI())/3)</f>
        <v>-0.23546337886595967</v>
      </c>
      <c r="AC112" s="11">
        <f>'OddsRatio_working_3-way'!X112^(1/3)*SIN('OddsRatio_working_3-way'!Y112/3)</f>
        <v>3.5964571110302899E-2</v>
      </c>
      <c r="AD112" s="11">
        <f>'OddsRatio_working_3-way'!X112^(1/3)*SIN(('OddsRatio_working_3-way'!Y112+2*PI())/3)</f>
        <v>0.44379910662798455</v>
      </c>
      <c r="AE112" s="11">
        <f>'OddsRatio_working_3-way'!X112^(1/3)*SIN(('OddsRatio_working_3-way'!Y112+4*PI())/3)</f>
        <v>-0.47976367773828732</v>
      </c>
      <c r="AF112" s="11">
        <f>-'OddsRatio_working_3-way'!U112/(3*'OddsRatio_working_3-way'!X112^(1/3))*COS(('OddsRatio_working_3-way'!Y112)/3)</f>
        <v>0.53321922216738737</v>
      </c>
      <c r="AG112" s="11">
        <f>-'OddsRatio_working_3-way'!U112/(3*'OddsRatio_working_3-way'!X112^(1/3))*COS(('OddsRatio_working_3-way'!Y112+2*PI())/3)</f>
        <v>-0.29775584330142779</v>
      </c>
      <c r="AH112" s="11">
        <f>-'OddsRatio_working_3-way'!U112/(3*'OddsRatio_working_3-way'!X112^(1/3))*COS(('OddsRatio_working_3-way'!Y112+4*PI())/3)</f>
        <v>-0.23546337886595967</v>
      </c>
      <c r="AI112" s="11">
        <f>'OddsRatio_working_3-way'!U112/(3*'OddsRatio_working_3-way'!X112^(1/3))*SIN(('OddsRatio_working_3-way'!Y112)/3)</f>
        <v>-3.5964571110302899E-2</v>
      </c>
      <c r="AJ112" s="11">
        <f>'OddsRatio_working_3-way'!U112/(3*'OddsRatio_working_3-way'!X112^(1/3))*SIN(('OddsRatio_working_3-way'!Y112+2*PI())/3)</f>
        <v>-0.44379910662798455</v>
      </c>
      <c r="AK112" s="11">
        <f>'OddsRatio_working_3-way'!U112/(3*'OddsRatio_working_3-way'!X112^(1/3))*SIN(('OddsRatio_working_3-way'!Y112+4*PI())/3)</f>
        <v>0.47976367773828732</v>
      </c>
      <c r="AL112" s="11">
        <f>'OddsRatio_working_3-way'!Z112+'OddsRatio_working_3-way'!AF112</f>
        <v>1.0664384443347747</v>
      </c>
      <c r="AM112" s="11">
        <f>'OddsRatio_working_3-way'!AA112+'OddsRatio_working_3-way'!AG112</f>
        <v>-0.59551168660285558</v>
      </c>
      <c r="AN112" s="11">
        <f>'OddsRatio_working_3-way'!AB112+'OddsRatio_working_3-way'!AH112</f>
        <v>-0.47092675773191933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1.0664384443347747</v>
      </c>
      <c r="AS112" s="11">
        <f>IF(('OddsRatio_working_3-way'!X112=0),IF(Q112&gt;0,-Q112^(1/3),(-Q112)^(1/3)),'OddsRatio_working_3-way'!AM112-'OddsRatio_working_3-way'!R112/3)</f>
        <v>-0.59551168660285558</v>
      </c>
      <c r="AT112" s="11">
        <f>IF(('OddsRatio_working_3-way'!X112=0),IF(Q112&gt;0,-Q112^(1/3),(-Q112)^(1/3)),'OddsRatio_working_3-way'!AN112-'OddsRatio_working_3-way'!R112/3)</f>
        <v>-0.47092675773191933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</v>
      </c>
      <c r="B113" s="4">
        <f>IF('True_Odds_Calculator_3-way'!B114="","",'True_Odds_Calculator_3-way'!B114)</f>
        <v>3.48</v>
      </c>
      <c r="C113" s="4">
        <f>IF('True_Odds_Calculator_3-way'!C114="","",'True_Odds_Calculator_3-way'!C114)</f>
        <v>4.07</v>
      </c>
      <c r="D113" s="9">
        <f t="shared" si="26"/>
        <v>0.50282576591347417</v>
      </c>
      <c r="E113" s="9">
        <f t="shared" si="27"/>
        <v>0.26848633312245745</v>
      </c>
      <c r="F113" s="9">
        <f t="shared" si="28"/>
        <v>0.22868790096406844</v>
      </c>
      <c r="G113" s="9">
        <f t="shared" si="29"/>
        <v>1.0986227299791047</v>
      </c>
      <c r="H113" s="9">
        <f t="shared" si="30"/>
        <v>1.9887604569811945</v>
      </c>
      <c r="I113" s="9">
        <f t="shared" si="31"/>
        <v>3.7245843703481802</v>
      </c>
      <c r="J113" s="9">
        <f t="shared" si="32"/>
        <v>4.3727717810358513</v>
      </c>
      <c r="K113" s="11">
        <f t="shared" si="33"/>
        <v>0.52631578947368418</v>
      </c>
      <c r="L113" s="11">
        <f t="shared" si="34"/>
        <v>0.28735632183908044</v>
      </c>
      <c r="M113" s="11">
        <f t="shared" si="35"/>
        <v>0.24570024570024568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-0.25462750326634187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0.23968036672210896</v>
      </c>
      <c r="Q113" s="11">
        <f>2*'OddsRatio_working_3-way'!K113*'OddsRatio_working_3-way'!L113*'OddsRatio_working_3-way'!M113</f>
        <v>7.4319493557243099E-2</v>
      </c>
      <c r="R113" s="11">
        <f t="shared" si="36"/>
        <v>0</v>
      </c>
      <c r="S113" s="11">
        <f t="shared" si="37"/>
        <v>-0.94129802809008378</v>
      </c>
      <c r="T113" s="11">
        <f t="shared" si="38"/>
        <v>-0.29187535754731281</v>
      </c>
      <c r="U113" s="11">
        <f>'OddsRatio_working_3-way'!S113-'OddsRatio_working_3-way'!R113^2/3</f>
        <v>-0.94129802809008378</v>
      </c>
      <c r="V113" s="11">
        <f>'OddsRatio_working_3-way'!S113*'OddsRatio_working_3-way'!R113/3-2*'OddsRatio_working_3-way'!R113^3/27-'OddsRatio_working_3-way'!T113</f>
        <v>0.29187535754731281</v>
      </c>
      <c r="W113" s="11">
        <f>'OddsRatio_working_3-way'!V113^2+4*'OddsRatio_working_3-way'!U113^3/27</f>
        <v>-3.8368711419759199E-2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0.17575546631835587</v>
      </c>
      <c r="Y113" s="11">
        <f>IF('OddsRatio_working_3-way'!W113&gt;=0,IF('OddsRatio_working_3-way'!V113+SQRT('OddsRatio_working_3-way'!W113)&gt;0,0,PI()),ACOS('OddsRatio_working_3-way'!V113/(2*'OddsRatio_working_3-way'!X113)))</f>
        <v>0.59106975339014545</v>
      </c>
      <c r="Z113" s="11">
        <f>'OddsRatio_working_3-way'!X113^(1/3)*COS('OddsRatio_working_3-way'!Y113/3)</f>
        <v>0.54931136498955246</v>
      </c>
      <c r="AA113" s="11">
        <f>'OddsRatio_working_3-way'!X113^(1/3)*COS(('OddsRatio_working_3-way'!Y113+2*PI())/3)</f>
        <v>-0.36961501717287443</v>
      </c>
      <c r="AB113" s="11">
        <f>'OddsRatio_working_3-way'!X113^(1/3)*COS(('OddsRatio_working_3-way'!Y113+4*PI())/3)</f>
        <v>-0.17969634781667809</v>
      </c>
      <c r="AC113" s="11">
        <f>'OddsRatio_working_3-way'!X113^(1/3)*SIN('OddsRatio_working_3-way'!Y113/3)</f>
        <v>0.10964959487693544</v>
      </c>
      <c r="AD113" s="11">
        <f>'OddsRatio_working_3-way'!X113^(1/3)*SIN(('OddsRatio_working_3-way'!Y113+2*PI())/3)</f>
        <v>0.42089279922999051</v>
      </c>
      <c r="AE113" s="11">
        <f>'OddsRatio_working_3-way'!X113^(1/3)*SIN(('OddsRatio_working_3-way'!Y113+4*PI())/3)</f>
        <v>-0.53054239410692605</v>
      </c>
      <c r="AF113" s="11">
        <f>-'OddsRatio_working_3-way'!U113/(3*'OddsRatio_working_3-way'!X113^(1/3))*COS(('OddsRatio_working_3-way'!Y113)/3)</f>
        <v>0.54931136498955224</v>
      </c>
      <c r="AG113" s="11">
        <f>-'OddsRatio_working_3-way'!U113/(3*'OddsRatio_working_3-way'!X113^(1/3))*COS(('OddsRatio_working_3-way'!Y113+2*PI())/3)</f>
        <v>-0.36961501717287432</v>
      </c>
      <c r="AH113" s="11">
        <f>-'OddsRatio_working_3-way'!U113/(3*'OddsRatio_working_3-way'!X113^(1/3))*COS(('OddsRatio_working_3-way'!Y113+4*PI())/3)</f>
        <v>-0.17969634781667801</v>
      </c>
      <c r="AI113" s="11">
        <f>'OddsRatio_working_3-way'!U113/(3*'OddsRatio_working_3-way'!X113^(1/3))*SIN(('OddsRatio_working_3-way'!Y113)/3)</f>
        <v>-0.1096495948769354</v>
      </c>
      <c r="AJ113" s="11">
        <f>'OddsRatio_working_3-way'!U113/(3*'OddsRatio_working_3-way'!X113^(1/3))*SIN(('OddsRatio_working_3-way'!Y113+2*PI())/3)</f>
        <v>-0.42089279922999034</v>
      </c>
      <c r="AK113" s="11">
        <f>'OddsRatio_working_3-way'!U113/(3*'OddsRatio_working_3-way'!X113^(1/3))*SIN(('OddsRatio_working_3-way'!Y113+4*PI())/3)</f>
        <v>0.53054239410692583</v>
      </c>
      <c r="AL113" s="11">
        <f>'OddsRatio_working_3-way'!Z113+'OddsRatio_working_3-way'!AF113</f>
        <v>1.0986227299791047</v>
      </c>
      <c r="AM113" s="11">
        <f>'OddsRatio_working_3-way'!AA113+'OddsRatio_working_3-way'!AG113</f>
        <v>-0.73923003434574874</v>
      </c>
      <c r="AN113" s="11">
        <f>'OddsRatio_working_3-way'!AB113+'OddsRatio_working_3-way'!AH113</f>
        <v>-0.35939269563335607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1.0986227299791047</v>
      </c>
      <c r="AS113" s="11">
        <f>IF(('OddsRatio_working_3-way'!X113=0),IF(Q113&gt;0,-Q113^(1/3),(-Q113)^(1/3)),'OddsRatio_working_3-way'!AM113-'OddsRatio_working_3-way'!R113/3)</f>
        <v>-0.73923003434574874</v>
      </c>
      <c r="AT113" s="11">
        <f>IF(('OddsRatio_working_3-way'!X113=0),IF(Q113&gt;0,-Q113^(1/3),(-Q113)^(1/3)),'OddsRatio_working_3-way'!AN113-'OddsRatio_working_3-way'!R113/3)</f>
        <v>-0.35939269563335607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3.27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1.97</v>
      </c>
      <c r="D114" s="9">
        <f t="shared" si="26"/>
        <v>0.27237237761903299</v>
      </c>
      <c r="E114" s="9">
        <f t="shared" si="27"/>
        <v>0.26067442700443133</v>
      </c>
      <c r="F114" s="9">
        <f t="shared" si="28"/>
        <v>0.46695319537653557</v>
      </c>
      <c r="G114" s="9">
        <f t="shared" si="29"/>
        <v>1.1768476877612706</v>
      </c>
      <c r="H114" s="9">
        <f t="shared" si="30"/>
        <v>3.6714442512180847</v>
      </c>
      <c r="I114" s="9">
        <f t="shared" si="31"/>
        <v>3.836202927504663</v>
      </c>
      <c r="J114" s="9">
        <f t="shared" si="32"/>
        <v>2.1415422571284326</v>
      </c>
      <c r="K114" s="11">
        <f t="shared" si="33"/>
        <v>0.3058103975535168</v>
      </c>
      <c r="L114" s="11">
        <f t="shared" si="34"/>
        <v>0.29325513196480935</v>
      </c>
      <c r="M114" s="11">
        <f t="shared" si="35"/>
        <v>0.50761421319796951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-0.24157182274277567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0.25720540455473895</v>
      </c>
      <c r="Q114" s="11">
        <f>2*'OddsRatio_working_3-way'!K114*'OddsRatio_working_3-way'!L114*'OddsRatio_working_3-way'!M114</f>
        <v>9.104616090433236E-2</v>
      </c>
      <c r="R114" s="11">
        <f t="shared" si="36"/>
        <v>0</v>
      </c>
      <c r="S114" s="11">
        <f t="shared" si="37"/>
        <v>-1.0647160816789871</v>
      </c>
      <c r="T114" s="11">
        <f t="shared" si="38"/>
        <v>-0.37689064838194231</v>
      </c>
      <c r="U114" s="11">
        <f>'OddsRatio_working_3-way'!S114-'OddsRatio_working_3-way'!R114^2/3</f>
        <v>-1.0647160816789871</v>
      </c>
      <c r="V114" s="11">
        <f>'OddsRatio_working_3-way'!S114*'OddsRatio_working_3-way'!R114/3-2*'OddsRatio_working_3-way'!R114^3/27-'OddsRatio_working_3-way'!T114</f>
        <v>0.37689064838194231</v>
      </c>
      <c r="W114" s="11">
        <f>'OddsRatio_working_3-way'!V114^2+4*'OddsRatio_working_3-way'!U114^3/27</f>
        <v>-3.676585408844274E-2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0.21143108506449779</v>
      </c>
      <c r="Y114" s="11">
        <f>IF('OddsRatio_working_3-way'!W114&gt;=0,IF('OddsRatio_working_3-way'!V114+SQRT('OddsRatio_working_3-way'!W114)&gt;0,0,PI()),ACOS('OddsRatio_working_3-way'!V114/(2*'OddsRatio_working_3-way'!X114)))</f>
        <v>0.47062545037643133</v>
      </c>
      <c r="Z114" s="11">
        <f>'OddsRatio_working_3-way'!X114^(1/3)*COS('OddsRatio_working_3-way'!Y114/3)</f>
        <v>0.58842384388063518</v>
      </c>
      <c r="AA114" s="11">
        <f>'OddsRatio_working_3-way'!X114^(1/3)*COS(('OddsRatio_working_3-way'!Y114+2*PI())/3)</f>
        <v>-0.37481623562327221</v>
      </c>
      <c r="AB114" s="11">
        <f>'OddsRatio_working_3-way'!X114^(1/3)*COS(('OddsRatio_working_3-way'!Y114+4*PI())/3)</f>
        <v>-0.21360760825736286</v>
      </c>
      <c r="AC114" s="11">
        <f>'OddsRatio_working_3-way'!X114^(1/3)*SIN('OddsRatio_working_3-way'!Y114/3)</f>
        <v>9.3073844405397829E-2</v>
      </c>
      <c r="AD114" s="11">
        <f>'OddsRatio_working_3-way'!X114^(1/3)*SIN(('OddsRatio_working_3-way'!Y114+2*PI())/3)</f>
        <v>0.46305307479041963</v>
      </c>
      <c r="AE114" s="11">
        <f>'OddsRatio_working_3-way'!X114^(1/3)*SIN(('OddsRatio_working_3-way'!Y114+4*PI())/3)</f>
        <v>-0.55612691919581747</v>
      </c>
      <c r="AF114" s="11">
        <f>-'OddsRatio_working_3-way'!U114/(3*'OddsRatio_working_3-way'!X114^(1/3))*COS(('OddsRatio_working_3-way'!Y114)/3)</f>
        <v>0.58842384388063529</v>
      </c>
      <c r="AG114" s="11">
        <f>-'OddsRatio_working_3-way'!U114/(3*'OddsRatio_working_3-way'!X114^(1/3))*COS(('OddsRatio_working_3-way'!Y114+2*PI())/3)</f>
        <v>-0.37481623562327226</v>
      </c>
      <c r="AH114" s="11">
        <f>-'OddsRatio_working_3-way'!U114/(3*'OddsRatio_working_3-way'!X114^(1/3))*COS(('OddsRatio_working_3-way'!Y114+4*PI())/3)</f>
        <v>-0.21360760825736289</v>
      </c>
      <c r="AI114" s="11">
        <f>'OddsRatio_working_3-way'!U114/(3*'OddsRatio_working_3-way'!X114^(1/3))*SIN(('OddsRatio_working_3-way'!Y114)/3)</f>
        <v>-9.3073844405397857E-2</v>
      </c>
      <c r="AJ114" s="11">
        <f>'OddsRatio_working_3-way'!U114/(3*'OddsRatio_working_3-way'!X114^(1/3))*SIN(('OddsRatio_working_3-way'!Y114+2*PI())/3)</f>
        <v>-0.46305307479041974</v>
      </c>
      <c r="AK114" s="11">
        <f>'OddsRatio_working_3-way'!U114/(3*'OddsRatio_working_3-way'!X114^(1/3))*SIN(('OddsRatio_working_3-way'!Y114+4*PI())/3)</f>
        <v>0.55612691919581758</v>
      </c>
      <c r="AL114" s="11">
        <f>'OddsRatio_working_3-way'!Z114+'OddsRatio_working_3-way'!AF114</f>
        <v>1.1768476877612706</v>
      </c>
      <c r="AM114" s="11">
        <f>'OddsRatio_working_3-way'!AA114+'OddsRatio_working_3-way'!AG114</f>
        <v>-0.74963247124654453</v>
      </c>
      <c r="AN114" s="11">
        <f>'OddsRatio_working_3-way'!AB114+'OddsRatio_working_3-way'!AH114</f>
        <v>-0.42721521651472572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1.1768476877612706</v>
      </c>
      <c r="AS114" s="11">
        <f>IF(('OddsRatio_working_3-way'!X114=0),IF(Q114&gt;0,-Q114^(1/3),(-Q114)^(1/3)),'OddsRatio_working_3-way'!AM114-'OddsRatio_working_3-way'!R114/3)</f>
        <v>-0.74963247124654453</v>
      </c>
      <c r="AT114" s="11">
        <f>IF(('OddsRatio_working_3-way'!X114=0),IF(Q114&gt;0,-Q114^(1/3),(-Q114)^(1/3)),'OddsRatio_working_3-way'!AN114-'OddsRatio_working_3-way'!R114/3)</f>
        <v>-0.42721521651472572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3.74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1.91</v>
      </c>
      <c r="D115" s="9">
        <f t="shared" si="26"/>
        <v>0.24805733073440728</v>
      </c>
      <c r="E115" s="9">
        <f t="shared" si="27"/>
        <v>0.25362556084284976</v>
      </c>
      <c r="F115" s="9">
        <f t="shared" si="28"/>
        <v>0.49831710842274296</v>
      </c>
      <c r="G115" s="9">
        <f t="shared" si="29"/>
        <v>1.1063234063929395</v>
      </c>
      <c r="H115" s="9">
        <f t="shared" si="30"/>
        <v>4.0313261335166546</v>
      </c>
      <c r="I115" s="9">
        <f t="shared" si="31"/>
        <v>3.942820261005219</v>
      </c>
      <c r="J115" s="9">
        <f t="shared" si="32"/>
        <v>2.0067542998175747</v>
      </c>
      <c r="K115" s="11">
        <f t="shared" si="33"/>
        <v>0.26737967914438499</v>
      </c>
      <c r="L115" s="11">
        <f t="shared" si="34"/>
        <v>0.27322404371584696</v>
      </c>
      <c r="M115" s="11">
        <f t="shared" si="35"/>
        <v>0.52356020942408377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-0.25368076397778461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0.24134777778746735</v>
      </c>
      <c r="Q115" s="11">
        <f>2*'OddsRatio_working_3-way'!K115*'OddsRatio_working_3-way'!L115*'OddsRatio_working_3-way'!M115</f>
        <v>7.6496918474633066E-2</v>
      </c>
      <c r="R115" s="11">
        <f t="shared" si="36"/>
        <v>0</v>
      </c>
      <c r="S115" s="11">
        <f t="shared" si="37"/>
        <v>-0.95138383377228686</v>
      </c>
      <c r="T115" s="11">
        <f t="shared" si="38"/>
        <v>-0.3015479663303603</v>
      </c>
      <c r="U115" s="11">
        <f>'OddsRatio_working_3-way'!S115-'OddsRatio_working_3-way'!R115^2/3</f>
        <v>-0.95138383377228686</v>
      </c>
      <c r="V115" s="11">
        <f>'OddsRatio_working_3-way'!S115*'OddsRatio_working_3-way'!R115/3-2*'OddsRatio_working_3-way'!R115^3/27-'OddsRatio_working_3-way'!T115</f>
        <v>0.3015479663303603</v>
      </c>
      <c r="W115" s="11">
        <f>'OddsRatio_working_3-way'!V115^2+4*'OddsRatio_working_3-way'!U115^3/27</f>
        <v>-3.6643222568963782E-2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0.17858779253279036</v>
      </c>
      <c r="Y115" s="11">
        <f>IF('OddsRatio_working_3-way'!W115&gt;=0,IF('OddsRatio_working_3-way'!V115+SQRT('OddsRatio_working_3-way'!W115)&gt;0,0,PI()),ACOS('OddsRatio_working_3-way'!V115/(2*'OddsRatio_working_3-way'!X115)))</f>
        <v>0.56561914310436867</v>
      </c>
      <c r="Z115" s="11">
        <f>'OddsRatio_working_3-way'!X115^(1/3)*COS('OddsRatio_working_3-way'!Y115/3)</f>
        <v>0.55316170319646973</v>
      </c>
      <c r="AA115" s="11">
        <f>'OddsRatio_working_3-way'!X115^(1/3)*COS(('OddsRatio_working_3-way'!Y115+2*PI())/3)</f>
        <v>-0.36798684719292912</v>
      </c>
      <c r="AB115" s="11">
        <f>'OddsRatio_working_3-way'!X115^(1/3)*COS(('OddsRatio_working_3-way'!Y115+4*PI())/3)</f>
        <v>-0.18517485600354069</v>
      </c>
      <c r="AC115" s="11">
        <f>'OddsRatio_working_3-way'!X115^(1/3)*SIN('OddsRatio_working_3-way'!Y115/3)</f>
        <v>0.10554655232428486</v>
      </c>
      <c r="AD115" s="11">
        <f>'OddsRatio_working_3-way'!X115^(1/3)*SIN(('OddsRatio_working_3-way'!Y115+2*PI())/3)</f>
        <v>0.426278811206668</v>
      </c>
      <c r="AE115" s="11">
        <f>'OddsRatio_working_3-way'!X115^(1/3)*SIN(('OddsRatio_working_3-way'!Y115+4*PI())/3)</f>
        <v>-0.531825363530953</v>
      </c>
      <c r="AF115" s="11">
        <f>-'OddsRatio_working_3-way'!U115/(3*'OddsRatio_working_3-way'!X115^(1/3))*COS(('OddsRatio_working_3-way'!Y115)/3)</f>
        <v>0.55316170319646973</v>
      </c>
      <c r="AG115" s="11">
        <f>-'OddsRatio_working_3-way'!U115/(3*'OddsRatio_working_3-way'!X115^(1/3))*COS(('OddsRatio_working_3-way'!Y115+2*PI())/3)</f>
        <v>-0.36798684719292912</v>
      </c>
      <c r="AH115" s="11">
        <f>-'OddsRatio_working_3-way'!U115/(3*'OddsRatio_working_3-way'!X115^(1/3))*COS(('OddsRatio_working_3-way'!Y115+4*PI())/3)</f>
        <v>-0.18517485600354069</v>
      </c>
      <c r="AI115" s="11">
        <f>'OddsRatio_working_3-way'!U115/(3*'OddsRatio_working_3-way'!X115^(1/3))*SIN(('OddsRatio_working_3-way'!Y115)/3)</f>
        <v>-0.10554655232428486</v>
      </c>
      <c r="AJ115" s="11">
        <f>'OddsRatio_working_3-way'!U115/(3*'OddsRatio_working_3-way'!X115^(1/3))*SIN(('OddsRatio_working_3-way'!Y115+2*PI())/3)</f>
        <v>-0.426278811206668</v>
      </c>
      <c r="AK115" s="11">
        <f>'OddsRatio_working_3-way'!U115/(3*'OddsRatio_working_3-way'!X115^(1/3))*SIN(('OddsRatio_working_3-way'!Y115+4*PI())/3)</f>
        <v>0.531825363530953</v>
      </c>
      <c r="AL115" s="11">
        <f>'OddsRatio_working_3-way'!Z115+'OddsRatio_working_3-way'!AF115</f>
        <v>1.1063234063929395</v>
      </c>
      <c r="AM115" s="11">
        <f>'OddsRatio_working_3-way'!AA115+'OddsRatio_working_3-way'!AG115</f>
        <v>-0.73597369438585825</v>
      </c>
      <c r="AN115" s="11">
        <f>'OddsRatio_working_3-way'!AB115+'OddsRatio_working_3-way'!AH115</f>
        <v>-0.37034971200708139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1.1063234063929395</v>
      </c>
      <c r="AS115" s="11">
        <f>IF(('OddsRatio_working_3-way'!X115=0),IF(Q115&gt;0,-Q115^(1/3),(-Q115)^(1/3)),'OddsRatio_working_3-way'!AM115-'OddsRatio_working_3-way'!R115/3)</f>
        <v>-0.73597369438585825</v>
      </c>
      <c r="AT115" s="11">
        <f>IF(('OddsRatio_working_3-way'!X115=0),IF(Q115&gt;0,-Q115^(1/3),(-Q115)^(1/3)),'OddsRatio_working_3-way'!AN115-'OddsRatio_working_3-way'!R115/3)</f>
        <v>-0.37034971200708139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1.42</v>
      </c>
      <c r="B116" s="4">
        <f>IF('True_Odds_Calculator_3-way'!B117="","",'True_Odds_Calculator_3-way'!B117)</f>
        <v>4.28</v>
      </c>
      <c r="C116" s="4">
        <f>IF('True_Odds_Calculator_3-way'!C117="","",'True_Odds_Calculator_3-way'!C117)</f>
        <v>5.94</v>
      </c>
      <c r="D116" s="9">
        <f t="shared" si="26"/>
        <v>0.65967107625084465</v>
      </c>
      <c r="E116" s="9">
        <f t="shared" si="27"/>
        <v>0.19884716470717534</v>
      </c>
      <c r="F116" s="9">
        <f t="shared" si="28"/>
        <v>0.14148175904198024</v>
      </c>
      <c r="G116" s="9">
        <f t="shared" si="29"/>
        <v>1.2283499921093828</v>
      </c>
      <c r="H116" s="9">
        <f t="shared" si="30"/>
        <v>1.5159069966859406</v>
      </c>
      <c r="I116" s="9">
        <f t="shared" si="31"/>
        <v>5.0289879741187749</v>
      </c>
      <c r="J116" s="9">
        <f t="shared" si="32"/>
        <v>7.0680489610203505</v>
      </c>
      <c r="K116" s="11">
        <f t="shared" si="33"/>
        <v>0.70422535211267612</v>
      </c>
      <c r="L116" s="11">
        <f t="shared" si="34"/>
        <v>0.23364485981308411</v>
      </c>
      <c r="M116" s="11">
        <f t="shared" si="35"/>
        <v>0.16835016835016833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-0.18850875478491647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0.23932892170354325</v>
      </c>
      <c r="Q116" s="11">
        <f>2*'OddsRatio_working_3-way'!K116*'OddsRatio_working_3-way'!L116*'OddsRatio_working_3-way'!M116</f>
        <v>5.5400213357301685E-2</v>
      </c>
      <c r="R116" s="11">
        <f t="shared" si="36"/>
        <v>0</v>
      </c>
      <c r="S116" s="11">
        <f t="shared" si="37"/>
        <v>-1.2695904865352872</v>
      </c>
      <c r="T116" s="11">
        <f t="shared" si="38"/>
        <v>-0.29388668669798318</v>
      </c>
      <c r="U116" s="11">
        <f>'OddsRatio_working_3-way'!S116-'OddsRatio_working_3-way'!R116^2/3</f>
        <v>-1.2695904865352872</v>
      </c>
      <c r="V116" s="11">
        <f>'OddsRatio_working_3-way'!S116*'OddsRatio_working_3-way'!R116/3-2*'OddsRatio_working_3-way'!R116^3/27-'OddsRatio_working_3-way'!T116</f>
        <v>0.29388668669798318</v>
      </c>
      <c r="W116" s="11">
        <f>'OddsRatio_working_3-way'!V116^2+4*'OddsRatio_working_3-way'!U116^3/27</f>
        <v>-0.21680130072560541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0.27530468818380299</v>
      </c>
      <c r="Y116" s="11">
        <f>IF('OddsRatio_working_3-way'!W116&gt;=0,IF('OddsRatio_working_3-way'!V116+SQRT('OddsRatio_working_3-way'!W116)&gt;0,0,PI()),ACOS('OddsRatio_working_3-way'!V116/(2*'OddsRatio_working_3-way'!X116)))</f>
        <v>1.0077697303060895</v>
      </c>
      <c r="Z116" s="11">
        <f>'OddsRatio_working_3-way'!X116^(1/3)*COS('OddsRatio_working_3-way'!Y116/3)</f>
        <v>0.61417499605469139</v>
      </c>
      <c r="AA116" s="11">
        <f>'OddsRatio_working_3-way'!X116^(1/3)*COS(('OddsRatio_working_3-way'!Y116+2*PI())/3)</f>
        <v>-0.49280079130420457</v>
      </c>
      <c r="AB116" s="11">
        <f>'OddsRatio_working_3-way'!X116^(1/3)*COS(('OddsRatio_working_3-way'!Y116+4*PI())/3)</f>
        <v>-0.12137420475048674</v>
      </c>
      <c r="AC116" s="11">
        <f>'OddsRatio_working_3-way'!X116^(1/3)*SIN('OddsRatio_working_3-way'!Y116/3)</f>
        <v>0.21444323973097287</v>
      </c>
      <c r="AD116" s="11">
        <f>'OddsRatio_working_3-way'!X116^(1/3)*SIN(('OddsRatio_working_3-way'!Y116+2*PI())/3)</f>
        <v>0.42466952908708377</v>
      </c>
      <c r="AE116" s="11">
        <f>'OddsRatio_working_3-way'!X116^(1/3)*SIN(('OddsRatio_working_3-way'!Y116+4*PI())/3)</f>
        <v>-0.63911276881805656</v>
      </c>
      <c r="AF116" s="11">
        <f>-'OddsRatio_working_3-way'!U116/(3*'OddsRatio_working_3-way'!X116^(1/3))*COS(('OddsRatio_working_3-way'!Y116)/3)</f>
        <v>0.61417499605469139</v>
      </c>
      <c r="AG116" s="11">
        <f>-'OddsRatio_working_3-way'!U116/(3*'OddsRatio_working_3-way'!X116^(1/3))*COS(('OddsRatio_working_3-way'!Y116+2*PI())/3)</f>
        <v>-0.49280079130420457</v>
      </c>
      <c r="AH116" s="11">
        <f>-'OddsRatio_working_3-way'!U116/(3*'OddsRatio_working_3-way'!X116^(1/3))*COS(('OddsRatio_working_3-way'!Y116+4*PI())/3)</f>
        <v>-0.12137420475048674</v>
      </c>
      <c r="AI116" s="11">
        <f>'OddsRatio_working_3-way'!U116/(3*'OddsRatio_working_3-way'!X116^(1/3))*SIN(('OddsRatio_working_3-way'!Y116)/3)</f>
        <v>-0.21444323973097287</v>
      </c>
      <c r="AJ116" s="11">
        <f>'OddsRatio_working_3-way'!U116/(3*'OddsRatio_working_3-way'!X116^(1/3))*SIN(('OddsRatio_working_3-way'!Y116+2*PI())/3)</f>
        <v>-0.42466952908708377</v>
      </c>
      <c r="AK116" s="11">
        <f>'OddsRatio_working_3-way'!U116/(3*'OddsRatio_working_3-way'!X116^(1/3))*SIN(('OddsRatio_working_3-way'!Y116+4*PI())/3)</f>
        <v>0.63911276881805656</v>
      </c>
      <c r="AL116" s="11">
        <f>'OddsRatio_working_3-way'!Z116+'OddsRatio_working_3-way'!AF116</f>
        <v>1.2283499921093828</v>
      </c>
      <c r="AM116" s="11">
        <f>'OddsRatio_working_3-way'!AA116+'OddsRatio_working_3-way'!AG116</f>
        <v>-0.98560158260840913</v>
      </c>
      <c r="AN116" s="11">
        <f>'OddsRatio_working_3-way'!AB116+'OddsRatio_working_3-way'!AH116</f>
        <v>-0.24274840950097348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1.2283499921093828</v>
      </c>
      <c r="AS116" s="11">
        <f>IF(('OddsRatio_working_3-way'!X116=0),IF(Q116&gt;0,-Q116^(1/3),(-Q116)^(1/3)),'OddsRatio_working_3-way'!AM116-'OddsRatio_working_3-way'!R116/3)</f>
        <v>-0.98560158260840913</v>
      </c>
      <c r="AT116" s="11">
        <f>IF(('OddsRatio_working_3-way'!X116=0),IF(Q116&gt;0,-Q116^(1/3),(-Q116)^(1/3)),'OddsRatio_working_3-way'!AN116-'OddsRatio_working_3-way'!R116/3)</f>
        <v>-0.24274840950097348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3.65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1.83</v>
      </c>
      <c r="D117" s="9">
        <f t="shared" si="26"/>
        <v>0.24188444085803382</v>
      </c>
      <c r="E117" s="9">
        <f t="shared" si="27"/>
        <v>0.25348731971833033</v>
      </c>
      <c r="F117" s="9">
        <f t="shared" si="28"/>
        <v>0.5046282394236361</v>
      </c>
      <c r="G117" s="9">
        <f t="shared" si="29"/>
        <v>1.1827190788197335</v>
      </c>
      <c r="H117" s="9">
        <f t="shared" si="30"/>
        <v>4.1342055588722939</v>
      </c>
      <c r="I117" s="9">
        <f t="shared" si="31"/>
        <v>3.9449705062611358</v>
      </c>
      <c r="J117" s="9">
        <f t="shared" si="32"/>
        <v>1.981656835420379</v>
      </c>
      <c r="K117" s="11">
        <f t="shared" si="33"/>
        <v>0.27397260273972601</v>
      </c>
      <c r="L117" s="11">
        <f t="shared" si="34"/>
        <v>0.28653295128939826</v>
      </c>
      <c r="M117" s="11">
        <f t="shared" si="35"/>
        <v>0.54644808743169393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-0.23493835970341637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0.25609727063368626</v>
      </c>
      <c r="Q117" s="11">
        <f>2*'OddsRatio_working_3-way'!K117*'OddsRatio_working_3-way'!L117*'OddsRatio_working_3-way'!M117</f>
        <v>8.5794730530548161E-2</v>
      </c>
      <c r="R117" s="11">
        <f t="shared" si="36"/>
        <v>0</v>
      </c>
      <c r="S117" s="11">
        <f t="shared" si="37"/>
        <v>-1.0900615419166997</v>
      </c>
      <c r="T117" s="11">
        <f t="shared" si="38"/>
        <v>-0.36517974603574527</v>
      </c>
      <c r="U117" s="11">
        <f>'OddsRatio_working_3-way'!S117-'OddsRatio_working_3-way'!R117^2/3</f>
        <v>-1.0900615419166997</v>
      </c>
      <c r="V117" s="11">
        <f>'OddsRatio_working_3-way'!S117*'OddsRatio_working_3-way'!R117/3-2*'OddsRatio_working_3-way'!R117^3/27-'OddsRatio_working_3-way'!T117</f>
        <v>0.36517974603574527</v>
      </c>
      <c r="W117" s="11">
        <f>'OddsRatio_working_3-way'!V117^2+4*'OddsRatio_working_3-way'!U117^3/27</f>
        <v>-5.8532399935453533E-2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0.21902548187949783</v>
      </c>
      <c r="Y117" s="11">
        <f>IF('OddsRatio_working_3-way'!W117&gt;=0,IF('OddsRatio_working_3-way'!V117+SQRT('OddsRatio_working_3-way'!W117)&gt;0,0,PI()),ACOS('OddsRatio_working_3-way'!V117/(2*'OddsRatio_working_3-way'!X117)))</f>
        <v>0.58511837592149418</v>
      </c>
      <c r="Z117" s="11">
        <f>'OddsRatio_working_3-way'!X117^(1/3)*COS('OddsRatio_working_3-way'!Y117/3)</f>
        <v>0.59135953940986674</v>
      </c>
      <c r="AA117" s="11">
        <f>'OddsRatio_working_3-way'!X117^(1/3)*COS(('OddsRatio_working_3-way'!Y117+2*PI())/3)</f>
        <v>-0.39685193406296038</v>
      </c>
      <c r="AB117" s="11">
        <f>'OddsRatio_working_3-way'!X117^(1/3)*COS(('OddsRatio_working_3-way'!Y117+4*PI())/3)</f>
        <v>-0.19450760534690639</v>
      </c>
      <c r="AC117" s="11">
        <f>'OddsRatio_working_3-way'!X117^(1/3)*SIN('OddsRatio_working_3-way'!Y117/3)</f>
        <v>0.1168235526532079</v>
      </c>
      <c r="AD117" s="11">
        <f>'OddsRatio_working_3-way'!X117^(1/3)*SIN(('OddsRatio_working_3-way'!Y117+2*PI())/3)</f>
        <v>0.45372060757260546</v>
      </c>
      <c r="AE117" s="11">
        <f>'OddsRatio_working_3-way'!X117^(1/3)*SIN(('OddsRatio_working_3-way'!Y117+4*PI())/3)</f>
        <v>-0.57054416022581345</v>
      </c>
      <c r="AF117" s="11">
        <f>-'OddsRatio_working_3-way'!U117/(3*'OddsRatio_working_3-way'!X117^(1/3))*COS(('OddsRatio_working_3-way'!Y117)/3)</f>
        <v>0.59135953940986674</v>
      </c>
      <c r="AG117" s="11">
        <f>-'OddsRatio_working_3-way'!U117/(3*'OddsRatio_working_3-way'!X117^(1/3))*COS(('OddsRatio_working_3-way'!Y117+2*PI())/3)</f>
        <v>-0.39685193406296038</v>
      </c>
      <c r="AH117" s="11">
        <f>-'OddsRatio_working_3-way'!U117/(3*'OddsRatio_working_3-way'!X117^(1/3))*COS(('OddsRatio_working_3-way'!Y117+4*PI())/3)</f>
        <v>-0.19450760534690639</v>
      </c>
      <c r="AI117" s="11">
        <f>'OddsRatio_working_3-way'!U117/(3*'OddsRatio_working_3-way'!X117^(1/3))*SIN(('OddsRatio_working_3-way'!Y117)/3)</f>
        <v>-0.1168235526532079</v>
      </c>
      <c r="AJ117" s="11">
        <f>'OddsRatio_working_3-way'!U117/(3*'OddsRatio_working_3-way'!X117^(1/3))*SIN(('OddsRatio_working_3-way'!Y117+2*PI())/3)</f>
        <v>-0.45372060757260546</v>
      </c>
      <c r="AK117" s="11">
        <f>'OddsRatio_working_3-way'!U117/(3*'OddsRatio_working_3-way'!X117^(1/3))*SIN(('OddsRatio_working_3-way'!Y117+4*PI())/3)</f>
        <v>0.57054416022581345</v>
      </c>
      <c r="AL117" s="11">
        <f>'OddsRatio_working_3-way'!Z117+'OddsRatio_working_3-way'!AF117</f>
        <v>1.1827190788197335</v>
      </c>
      <c r="AM117" s="11">
        <f>'OddsRatio_working_3-way'!AA117+'OddsRatio_working_3-way'!AG117</f>
        <v>-0.79370386812592075</v>
      </c>
      <c r="AN117" s="11">
        <f>'OddsRatio_working_3-way'!AB117+'OddsRatio_working_3-way'!AH117</f>
        <v>-0.38901521069381279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1.1827190788197335</v>
      </c>
      <c r="AS117" s="11">
        <f>IF(('OddsRatio_working_3-way'!X117=0),IF(Q117&gt;0,-Q117^(1/3),(-Q117)^(1/3)),'OddsRatio_working_3-way'!AM117-'OddsRatio_working_3-way'!R117/3)</f>
        <v>-0.79370386812592075</v>
      </c>
      <c r="AT117" s="11">
        <f>IF(('OddsRatio_working_3-way'!X117=0),IF(Q117&gt;0,-Q117^(1/3),(-Q117)^(1/3)),'OddsRatio_working_3-way'!AN117-'OddsRatio_working_3-way'!R117/3)</f>
        <v>-0.38901521069381279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1.54</v>
      </c>
      <c r="B118" s="4">
        <f>IF('True_Odds_Calculator_3-way'!B119="","",'True_Odds_Calculator_3-way'!B119)</f>
        <v>4.2</v>
      </c>
      <c r="C118" s="4">
        <f>IF('True_Odds_Calculator_3-way'!C119="","",'True_Odds_Calculator_3-way'!C119)</f>
        <v>5.66</v>
      </c>
      <c r="D118" s="9">
        <f t="shared" si="26"/>
        <v>0.62222877520762665</v>
      </c>
      <c r="E118" s="9">
        <f t="shared" si="27"/>
        <v>0.21749611392166104</v>
      </c>
      <c r="F118" s="9">
        <f t="shared" si="28"/>
        <v>0.16027511087071261</v>
      </c>
      <c r="G118" s="9">
        <f t="shared" si="29"/>
        <v>1.1243072806696581</v>
      </c>
      <c r="H118" s="9">
        <f t="shared" si="30"/>
        <v>1.6071259315616155</v>
      </c>
      <c r="I118" s="9">
        <f t="shared" si="31"/>
        <v>4.5977832981429065</v>
      </c>
      <c r="J118" s="9">
        <f t="shared" si="32"/>
        <v>6.2392719279206066</v>
      </c>
      <c r="K118" s="11">
        <f t="shared" si="33"/>
        <v>0.64935064935064934</v>
      </c>
      <c r="L118" s="11">
        <f t="shared" si="34"/>
        <v>0.23809523809523808</v>
      </c>
      <c r="M118" s="11">
        <f t="shared" si="35"/>
        <v>0.17667844522968199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-0.21995974747110558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0.22945252627231422</v>
      </c>
      <c r="Q118" s="11">
        <f>2*'OddsRatio_working_3-way'!K118*'OddsRatio_working_3-way'!L118*'OddsRatio_working_3-way'!M118</f>
        <v>5.4631553874360542E-2</v>
      </c>
      <c r="R118" s="11">
        <f t="shared" si="36"/>
        <v>0</v>
      </c>
      <c r="S118" s="11">
        <f t="shared" si="37"/>
        <v>-1.0431568907963746</v>
      </c>
      <c r="T118" s="11">
        <f t="shared" si="38"/>
        <v>-0.24837068828485115</v>
      </c>
      <c r="U118" s="11">
        <f>'OddsRatio_working_3-way'!S118-'OddsRatio_working_3-way'!R118^2/3</f>
        <v>-1.0431568907963746</v>
      </c>
      <c r="V118" s="11">
        <f>'OddsRatio_working_3-way'!S118*'OddsRatio_working_3-way'!R118/3-2*'OddsRatio_working_3-way'!R118^3/27-'OddsRatio_working_3-way'!T118</f>
        <v>0.24837068828485115</v>
      </c>
      <c r="W118" s="11">
        <f>'OddsRatio_working_3-way'!V118^2+4*'OddsRatio_working_3-way'!U118^3/27</f>
        <v>-0.10648068335071123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0.20504187508275104</v>
      </c>
      <c r="Y118" s="11">
        <f>IF('OddsRatio_working_3-way'!W118&gt;=0,IF('OddsRatio_working_3-way'!V118+SQRT('OddsRatio_working_3-way'!W118)&gt;0,0,PI()),ACOS('OddsRatio_working_3-way'!V118/(2*'OddsRatio_working_3-way'!X118)))</f>
        <v>0.92020323569280171</v>
      </c>
      <c r="Z118" s="11">
        <f>'OddsRatio_working_3-way'!X118^(1/3)*COS('OddsRatio_working_3-way'!Y118/3)</f>
        <v>0.56215364033482906</v>
      </c>
      <c r="AA118" s="11">
        <f>'OddsRatio_working_3-way'!X118^(1/3)*COS(('OddsRatio_working_3-way'!Y118+2*PI())/3)</f>
        <v>-0.43527372737640607</v>
      </c>
      <c r="AB118" s="11">
        <f>'OddsRatio_working_3-way'!X118^(1/3)*COS(('OddsRatio_working_3-way'!Y118+4*PI())/3)</f>
        <v>-0.12687991295842313</v>
      </c>
      <c r="AC118" s="11">
        <f>'OddsRatio_working_3-way'!X118^(1/3)*SIN('OddsRatio_working_3-way'!Y118/3)</f>
        <v>0.17805125177063794</v>
      </c>
      <c r="AD118" s="11">
        <f>'OddsRatio_working_3-way'!X118^(1/3)*SIN(('OddsRatio_working_3-way'!Y118+2*PI())/3)</f>
        <v>0.39781370747454348</v>
      </c>
      <c r="AE118" s="11">
        <f>'OddsRatio_working_3-way'!X118^(1/3)*SIN(('OddsRatio_working_3-way'!Y118+4*PI())/3)</f>
        <v>-0.57586495924518144</v>
      </c>
      <c r="AF118" s="11">
        <f>-'OddsRatio_working_3-way'!U118/(3*'OddsRatio_working_3-way'!X118^(1/3))*COS(('OddsRatio_working_3-way'!Y118)/3)</f>
        <v>0.56215364033482906</v>
      </c>
      <c r="AG118" s="11">
        <f>-'OddsRatio_working_3-way'!U118/(3*'OddsRatio_working_3-way'!X118^(1/3))*COS(('OddsRatio_working_3-way'!Y118+2*PI())/3)</f>
        <v>-0.43527372737640607</v>
      </c>
      <c r="AH118" s="11">
        <f>-'OddsRatio_working_3-way'!U118/(3*'OddsRatio_working_3-way'!X118^(1/3))*COS(('OddsRatio_working_3-way'!Y118+4*PI())/3)</f>
        <v>-0.12687991295842313</v>
      </c>
      <c r="AI118" s="11">
        <f>'OddsRatio_working_3-way'!U118/(3*'OddsRatio_working_3-way'!X118^(1/3))*SIN(('OddsRatio_working_3-way'!Y118)/3)</f>
        <v>-0.17805125177063794</v>
      </c>
      <c r="AJ118" s="11">
        <f>'OddsRatio_working_3-way'!U118/(3*'OddsRatio_working_3-way'!X118^(1/3))*SIN(('OddsRatio_working_3-way'!Y118+2*PI())/3)</f>
        <v>-0.39781370747454348</v>
      </c>
      <c r="AK118" s="11">
        <f>'OddsRatio_working_3-way'!U118/(3*'OddsRatio_working_3-way'!X118^(1/3))*SIN(('OddsRatio_working_3-way'!Y118+4*PI())/3)</f>
        <v>0.57586495924518144</v>
      </c>
      <c r="AL118" s="11">
        <f>'OddsRatio_working_3-way'!Z118+'OddsRatio_working_3-way'!AF118</f>
        <v>1.1243072806696581</v>
      </c>
      <c r="AM118" s="11">
        <f>'OddsRatio_working_3-way'!AA118+'OddsRatio_working_3-way'!AG118</f>
        <v>-0.87054745475281214</v>
      </c>
      <c r="AN118" s="11">
        <f>'OddsRatio_working_3-way'!AB118+'OddsRatio_working_3-way'!AH118</f>
        <v>-0.25375982591684626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1.1243072806696581</v>
      </c>
      <c r="AS118" s="11">
        <f>IF(('OddsRatio_working_3-way'!X118=0),IF(Q118&gt;0,-Q118^(1/3),(-Q118)^(1/3)),'OddsRatio_working_3-way'!AM118-'OddsRatio_working_3-way'!R118/3)</f>
        <v>-0.87054745475281214</v>
      </c>
      <c r="AT118" s="11">
        <f>IF(('OddsRatio_working_3-way'!X118=0),IF(Q118&gt;0,-Q118^(1/3),(-Q118)^(1/3)),'OddsRatio_working_3-way'!AN118-'OddsRatio_working_3-way'!R118/3)</f>
        <v>-0.25375982591684626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3.35</v>
      </c>
      <c r="C119" s="4">
        <f>IF('True_Odds_Calculator_3-way'!C120="","",'True_Odds_Calculator_3-way'!C120)</f>
        <v>2.78</v>
      </c>
      <c r="D119" s="9">
        <f t="shared" si="26"/>
        <v>0.38346663144718135</v>
      </c>
      <c r="E119" s="9">
        <f t="shared" si="27"/>
        <v>0.27871617729833414</v>
      </c>
      <c r="F119" s="9">
        <f t="shared" si="28"/>
        <v>0.33781719125448456</v>
      </c>
      <c r="G119" s="9">
        <f t="shared" si="29"/>
        <v>1.1012252293037692</v>
      </c>
      <c r="H119" s="9">
        <f t="shared" si="30"/>
        <v>2.607788834783503</v>
      </c>
      <c r="I119" s="9">
        <f t="shared" si="31"/>
        <v>3.5878792888638578</v>
      </c>
      <c r="J119" s="9">
        <f t="shared" si="32"/>
        <v>2.9601809081607091</v>
      </c>
      <c r="K119" s="11">
        <f t="shared" si="33"/>
        <v>0.4065040650406504</v>
      </c>
      <c r="L119" s="11">
        <f t="shared" si="34"/>
        <v>0.29850746268656714</v>
      </c>
      <c r="M119" s="11">
        <f t="shared" si="35"/>
        <v>0.35971223021582738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-0.26657290840061854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0.24399846704362033</v>
      </c>
      <c r="Q119" s="11">
        <f>2*'OddsRatio_working_3-way'!K119*'OddsRatio_working_3-way'!L119*'OddsRatio_working_3-way'!M119</f>
        <v>8.7298199300043039E-2</v>
      </c>
      <c r="R119" s="11">
        <f t="shared" si="36"/>
        <v>0</v>
      </c>
      <c r="S119" s="11">
        <f t="shared" si="37"/>
        <v>-0.9153160705923189</v>
      </c>
      <c r="T119" s="11">
        <f t="shared" si="38"/>
        <v>-0.32748338840512303</v>
      </c>
      <c r="U119" s="11">
        <f>'OddsRatio_working_3-way'!S119-'OddsRatio_working_3-way'!R119^2/3</f>
        <v>-0.9153160705923189</v>
      </c>
      <c r="V119" s="11">
        <f>'OddsRatio_working_3-way'!S119*'OddsRatio_working_3-way'!R119/3-2*'OddsRatio_working_3-way'!R119^3/27-'OddsRatio_working_3-way'!T119</f>
        <v>0.32748338840512303</v>
      </c>
      <c r="W119" s="11">
        <f>'OddsRatio_working_3-way'!V119^2+4*'OddsRatio_working_3-way'!U119^3/27</f>
        <v>-6.3627808170309275E-3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0.16852904089379642</v>
      </c>
      <c r="Y119" s="11">
        <f>IF('OddsRatio_working_3-way'!W119&gt;=0,IF('OddsRatio_working_3-way'!V119+SQRT('OddsRatio_working_3-way'!W119)&gt;0,0,PI()),ACOS('OddsRatio_working_3-way'!V119/(2*'OddsRatio_working_3-way'!X119)))</f>
        <v>0.23892331429409341</v>
      </c>
      <c r="Z119" s="11">
        <f>'OddsRatio_working_3-way'!X119^(1/3)*COS('OddsRatio_working_3-way'!Y119/3)</f>
        <v>0.5506126146518846</v>
      </c>
      <c r="AA119" s="11">
        <f>'OddsRatio_working_3-way'!X119^(1/3)*COS(('OddsRatio_working_3-way'!Y119+2*PI())/3)</f>
        <v>-0.31336322637808328</v>
      </c>
      <c r="AB119" s="11">
        <f>'OddsRatio_working_3-way'!X119^(1/3)*COS(('OddsRatio_working_3-way'!Y119+4*PI())/3)</f>
        <v>-0.23724938827380143</v>
      </c>
      <c r="AC119" s="11">
        <f>'OddsRatio_working_3-way'!X119^(1/3)*SIN('OddsRatio_working_3-way'!Y119/3)</f>
        <v>4.3944344918562875E-2</v>
      </c>
      <c r="AD119" s="11">
        <f>'OddsRatio_working_3-way'!X119^(1/3)*SIN(('OddsRatio_working_3-way'!Y119+2*PI())/3)</f>
        <v>0.45487233947342254</v>
      </c>
      <c r="AE119" s="11">
        <f>'OddsRatio_working_3-way'!X119^(1/3)*SIN(('OddsRatio_working_3-way'!Y119+4*PI())/3)</f>
        <v>-0.49881668439198523</v>
      </c>
      <c r="AF119" s="11">
        <f>-'OddsRatio_working_3-way'!U119/(3*'OddsRatio_working_3-way'!X119^(1/3))*COS(('OddsRatio_working_3-way'!Y119)/3)</f>
        <v>0.55061261465188449</v>
      </c>
      <c r="AG119" s="11">
        <f>-'OddsRatio_working_3-way'!U119/(3*'OddsRatio_working_3-way'!X119^(1/3))*COS(('OddsRatio_working_3-way'!Y119+2*PI())/3)</f>
        <v>-0.31336322637808317</v>
      </c>
      <c r="AH119" s="11">
        <f>-'OddsRatio_working_3-way'!U119/(3*'OddsRatio_working_3-way'!X119^(1/3))*COS(('OddsRatio_working_3-way'!Y119+4*PI())/3)</f>
        <v>-0.2372493882738014</v>
      </c>
      <c r="AI119" s="11">
        <f>'OddsRatio_working_3-way'!U119/(3*'OddsRatio_working_3-way'!X119^(1/3))*SIN(('OddsRatio_working_3-way'!Y119)/3)</f>
        <v>-4.3944344918562861E-2</v>
      </c>
      <c r="AJ119" s="11">
        <f>'OddsRatio_working_3-way'!U119/(3*'OddsRatio_working_3-way'!X119^(1/3))*SIN(('OddsRatio_working_3-way'!Y119+2*PI())/3)</f>
        <v>-0.45487233947342243</v>
      </c>
      <c r="AK119" s="11">
        <f>'OddsRatio_working_3-way'!U119/(3*'OddsRatio_working_3-way'!X119^(1/3))*SIN(('OddsRatio_working_3-way'!Y119+4*PI())/3)</f>
        <v>0.49881668439198512</v>
      </c>
      <c r="AL119" s="11">
        <f>'OddsRatio_working_3-way'!Z119+'OddsRatio_working_3-way'!AF119</f>
        <v>1.1012252293037692</v>
      </c>
      <c r="AM119" s="11">
        <f>'OddsRatio_working_3-way'!AA119+'OddsRatio_working_3-way'!AG119</f>
        <v>-0.62672645275616645</v>
      </c>
      <c r="AN119" s="11">
        <f>'OddsRatio_working_3-way'!AB119+'OddsRatio_working_3-way'!AH119</f>
        <v>-0.47449877654760286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1.1012252293037692</v>
      </c>
      <c r="AS119" s="11">
        <f>IF(('OddsRatio_working_3-way'!X119=0),IF(Q119&gt;0,-Q119^(1/3),(-Q119)^(1/3)),'OddsRatio_working_3-way'!AM119-'OddsRatio_working_3-way'!R119/3)</f>
        <v>-0.62672645275616645</v>
      </c>
      <c r="AT119" s="11">
        <f>IF(('OddsRatio_working_3-way'!X119=0),IF(Q119&gt;0,-Q119^(1/3),(-Q119)^(1/3)),'OddsRatio_working_3-way'!AN119-'OddsRatio_working_3-way'!R119/3)</f>
        <v>-0.47449877654760286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3.13</v>
      </c>
      <c r="C120" s="4">
        <f>IF('True_Odds_Calculator_3-way'!C121="","",'True_Odds_Calculator_3-way'!C121)</f>
        <v>3.02</v>
      </c>
      <c r="D120" s="9">
        <f t="shared" si="26"/>
        <v>0.41610212821922987</v>
      </c>
      <c r="E120" s="9">
        <f t="shared" si="27"/>
        <v>0.28646895363927255</v>
      </c>
      <c r="F120" s="9">
        <f t="shared" si="28"/>
        <v>0.2974289181414973</v>
      </c>
      <c r="G120" s="9">
        <f t="shared" si="29"/>
        <v>1.1693801276617006</v>
      </c>
      <c r="H120" s="9">
        <f t="shared" si="30"/>
        <v>2.4032561531940408</v>
      </c>
      <c r="I120" s="9">
        <f t="shared" si="31"/>
        <v>3.4907796719194222</v>
      </c>
      <c r="J120" s="9">
        <f t="shared" si="32"/>
        <v>3.3621478578766344</v>
      </c>
      <c r="K120" s="11">
        <f t="shared" si="33"/>
        <v>0.45454545454545453</v>
      </c>
      <c r="L120" s="11">
        <f t="shared" si="34"/>
        <v>0.31948881789137379</v>
      </c>
      <c r="M120" s="11">
        <f t="shared" si="35"/>
        <v>0.33112582781456956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-0.24827801105227398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0.25726447557478171</v>
      </c>
      <c r="Q120" s="11">
        <f>2*'OddsRatio_working_3-way'!K120*'OddsRatio_working_3-way'!L120*'OddsRatio_working_3-way'!M120</f>
        <v>9.6173635728890372E-2</v>
      </c>
      <c r="R120" s="11">
        <f t="shared" si="36"/>
        <v>0</v>
      </c>
      <c r="S120" s="11">
        <f t="shared" si="37"/>
        <v>-1.0361951688126567</v>
      </c>
      <c r="T120" s="11">
        <f t="shared" si="38"/>
        <v>-0.3873626799299652</v>
      </c>
      <c r="U120" s="11">
        <f>'OddsRatio_working_3-way'!S120-'OddsRatio_working_3-way'!R120^2/3</f>
        <v>-1.0361951688126567</v>
      </c>
      <c r="V120" s="11">
        <f>'OddsRatio_working_3-way'!S120*'OddsRatio_working_3-way'!R120/3-2*'OddsRatio_working_3-way'!R120^3/27-'OddsRatio_working_3-way'!T120</f>
        <v>0.3873626799299652</v>
      </c>
      <c r="W120" s="11">
        <f>'OddsRatio_working_3-way'!V120^2+4*'OddsRatio_working_3-way'!U120^3/27</f>
        <v>-1.4774331399207391E-2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0.20299271982126113</v>
      </c>
      <c r="Y120" s="11">
        <f>IF('OddsRatio_working_3-way'!W120&gt;=0,IF('OddsRatio_working_3-way'!V120+SQRT('OddsRatio_working_3-way'!W120)&gt;0,0,PI()),ACOS('OddsRatio_working_3-way'!V120/(2*'OddsRatio_working_3-way'!X120)))</f>
        <v>0.30405772220976091</v>
      </c>
      <c r="Z120" s="11">
        <f>'OddsRatio_working_3-way'!X120^(1/3)*COS('OddsRatio_working_3-way'!Y120/3)</f>
        <v>0.58469006383085032</v>
      </c>
      <c r="AA120" s="11">
        <f>'OddsRatio_working_3-way'!X120^(1/3)*COS(('OddsRatio_working_3-way'!Y120+2*PI())/3)</f>
        <v>-0.34384201382962443</v>
      </c>
      <c r="AB120" s="11">
        <f>'OddsRatio_working_3-way'!X120^(1/3)*COS(('OddsRatio_working_3-way'!Y120+4*PI())/3)</f>
        <v>-0.24084805000122572</v>
      </c>
      <c r="AC120" s="11">
        <f>'OddsRatio_working_3-way'!X120^(1/3)*SIN('OddsRatio_working_3-way'!Y120/3)</f>
        <v>5.9463592741232613E-2</v>
      </c>
      <c r="AD120" s="11">
        <f>'OddsRatio_working_3-way'!X120^(1/3)*SIN(('OddsRatio_working_3-way'!Y120+2*PI())/3)</f>
        <v>0.47662465224724504</v>
      </c>
      <c r="AE120" s="11">
        <f>'OddsRatio_working_3-way'!X120^(1/3)*SIN(('OddsRatio_working_3-way'!Y120+4*PI())/3)</f>
        <v>-0.53608824498847762</v>
      </c>
      <c r="AF120" s="11">
        <f>-'OddsRatio_working_3-way'!U120/(3*'OddsRatio_working_3-way'!X120^(1/3))*COS(('OddsRatio_working_3-way'!Y120)/3)</f>
        <v>0.5846900638308502</v>
      </c>
      <c r="AG120" s="11">
        <f>-'OddsRatio_working_3-way'!U120/(3*'OddsRatio_working_3-way'!X120^(1/3))*COS(('OddsRatio_working_3-way'!Y120+2*PI())/3)</f>
        <v>-0.34384201382962437</v>
      </c>
      <c r="AH120" s="11">
        <f>-'OddsRatio_working_3-way'!U120/(3*'OddsRatio_working_3-way'!X120^(1/3))*COS(('OddsRatio_working_3-way'!Y120+4*PI())/3)</f>
        <v>-0.24084805000122569</v>
      </c>
      <c r="AI120" s="11">
        <f>'OddsRatio_working_3-way'!U120/(3*'OddsRatio_working_3-way'!X120^(1/3))*SIN(('OddsRatio_working_3-way'!Y120)/3)</f>
        <v>-5.9463592741232599E-2</v>
      </c>
      <c r="AJ120" s="11">
        <f>'OddsRatio_working_3-way'!U120/(3*'OddsRatio_working_3-way'!X120^(1/3))*SIN(('OddsRatio_working_3-way'!Y120+2*PI())/3)</f>
        <v>-0.47662465224724493</v>
      </c>
      <c r="AK120" s="11">
        <f>'OddsRatio_working_3-way'!U120/(3*'OddsRatio_working_3-way'!X120^(1/3))*SIN(('OddsRatio_working_3-way'!Y120+4*PI())/3)</f>
        <v>0.53608824498847751</v>
      </c>
      <c r="AL120" s="11">
        <f>'OddsRatio_working_3-way'!Z120+'OddsRatio_working_3-way'!AF120</f>
        <v>1.1693801276617006</v>
      </c>
      <c r="AM120" s="11">
        <f>'OddsRatio_working_3-way'!AA120+'OddsRatio_working_3-way'!AG120</f>
        <v>-0.68768402765924885</v>
      </c>
      <c r="AN120" s="11">
        <f>'OddsRatio_working_3-way'!AB120+'OddsRatio_working_3-way'!AH120</f>
        <v>-0.48169610000245144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1.1693801276617006</v>
      </c>
      <c r="AS120" s="11">
        <f>IF(('OddsRatio_working_3-way'!X120=0),IF(Q120&gt;0,-Q120^(1/3),(-Q120)^(1/3)),'OddsRatio_working_3-way'!AM120-'OddsRatio_working_3-way'!R120/3)</f>
        <v>-0.68768402765924885</v>
      </c>
      <c r="AT120" s="11">
        <f>IF(('OddsRatio_working_3-way'!X120=0),IF(Q120&gt;0,-Q120^(1/3),(-Q120)^(1/3)),'OddsRatio_working_3-way'!AN120-'OddsRatio_working_3-way'!R120/3)</f>
        <v>-0.48169610000245144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8.09</v>
      </c>
      <c r="B121" s="4">
        <f>IF('True_Odds_Calculator_3-way'!B122="","",'True_Odds_Calculator_3-way'!B122)</f>
        <v>4.6100000000000003</v>
      </c>
      <c r="C121" s="4">
        <f>IF('True_Odds_Calculator_3-way'!C122="","",'True_Odds_Calculator_3-way'!C122)</f>
        <v>1.38</v>
      </c>
      <c r="D121" s="9">
        <f t="shared" si="26"/>
        <v>0.10940258334564321</v>
      </c>
      <c r="E121" s="9">
        <f t="shared" si="27"/>
        <v>0.19436696222460889</v>
      </c>
      <c r="F121" s="9">
        <f t="shared" si="28"/>
        <v>0.69623045442974774</v>
      </c>
      <c r="G121" s="9">
        <f t="shared" si="29"/>
        <v>1.1481737632822986</v>
      </c>
      <c r="H121" s="9">
        <f t="shared" si="30"/>
        <v>9.1405519816714964</v>
      </c>
      <c r="I121" s="9">
        <f t="shared" si="31"/>
        <v>5.1449072854490989</v>
      </c>
      <c r="J121" s="9">
        <f t="shared" si="32"/>
        <v>1.4363060300472732</v>
      </c>
      <c r="K121" s="11">
        <f t="shared" si="33"/>
        <v>0.12360939431396786</v>
      </c>
      <c r="L121" s="11">
        <f t="shared" si="34"/>
        <v>0.21691973969631234</v>
      </c>
      <c r="M121" s="11">
        <f t="shared" si="35"/>
        <v>0.7246376811594204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-0.18897680418750951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0.21528373872155115</v>
      </c>
      <c r="Q121" s="11">
        <f>2*'OddsRatio_working_3-way'!K121*'OddsRatio_working_3-way'!L121*'OddsRatio_working_3-way'!M121</f>
        <v>3.8859880635659046E-2</v>
      </c>
      <c r="R121" s="11">
        <f t="shared" si="36"/>
        <v>0</v>
      </c>
      <c r="S121" s="11">
        <f t="shared" si="37"/>
        <v>-1.1392072145951784</v>
      </c>
      <c r="T121" s="11">
        <f t="shared" si="38"/>
        <v>-0.20563307122656646</v>
      </c>
      <c r="U121" s="11">
        <f>'OddsRatio_working_3-way'!S121-'OddsRatio_working_3-way'!R121^2/3</f>
        <v>-1.1392072145951784</v>
      </c>
      <c r="V121" s="11">
        <f>'OddsRatio_working_3-way'!S121*'OddsRatio_working_3-way'!R121/3-2*'OddsRatio_working_3-way'!R121^3/27-'OddsRatio_working_3-way'!T121</f>
        <v>0.20563307122656646</v>
      </c>
      <c r="W121" s="11">
        <f>'OddsRatio_working_3-way'!V121^2+4*'OddsRatio_working_3-way'!U121^3/27</f>
        <v>-0.17674544553869373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0.23400342172752725</v>
      </c>
      <c r="Y121" s="11">
        <f>IF('OddsRatio_working_3-way'!W121&gt;=0,IF('OddsRatio_working_3-way'!V121+SQRT('OddsRatio_working_3-way'!W121)&gt;0,0,PI()),ACOS('OddsRatio_working_3-way'!V121/(2*'OddsRatio_working_3-way'!X121)))</f>
        <v>1.1158874279425084</v>
      </c>
      <c r="Z121" s="11">
        <f>'OddsRatio_working_3-way'!X121^(1/3)*COS('OddsRatio_working_3-way'!Y121/3)</f>
        <v>0.57408688164114918</v>
      </c>
      <c r="AA121" s="11">
        <f>'OddsRatio_working_3-way'!X121^(1/3)*COS(('OddsRatio_working_3-way'!Y121+2*PI())/3)</f>
        <v>-0.48100218100634307</v>
      </c>
      <c r="AB121" s="11">
        <f>'OddsRatio_working_3-way'!X121^(1/3)*COS(('OddsRatio_working_3-way'!Y121+4*PI())/3)</f>
        <v>-9.3084700634806006E-2</v>
      </c>
      <c r="AC121" s="11">
        <f>'OddsRatio_working_3-way'!X121^(1/3)*SIN('OddsRatio_working_3-way'!Y121/3)</f>
        <v>0.2239642617158682</v>
      </c>
      <c r="AD121" s="11">
        <f>'OddsRatio_working_3-way'!X121^(1/3)*SIN(('OddsRatio_working_3-way'!Y121+2*PI())/3)</f>
        <v>0.38519169262269137</v>
      </c>
      <c r="AE121" s="11">
        <f>'OddsRatio_working_3-way'!X121^(1/3)*SIN(('OddsRatio_working_3-way'!Y121+4*PI())/3)</f>
        <v>-0.60915595433855951</v>
      </c>
      <c r="AF121" s="11">
        <f>-'OddsRatio_working_3-way'!U121/(3*'OddsRatio_working_3-way'!X121^(1/3))*COS(('OddsRatio_working_3-way'!Y121)/3)</f>
        <v>0.57408688164114929</v>
      </c>
      <c r="AG121" s="11">
        <f>-'OddsRatio_working_3-way'!U121/(3*'OddsRatio_working_3-way'!X121^(1/3))*COS(('OddsRatio_working_3-way'!Y121+2*PI())/3)</f>
        <v>-0.48100218100634318</v>
      </c>
      <c r="AH121" s="11">
        <f>-'OddsRatio_working_3-way'!U121/(3*'OddsRatio_working_3-way'!X121^(1/3))*COS(('OddsRatio_working_3-way'!Y121+4*PI())/3)</f>
        <v>-9.308470063480602E-2</v>
      </c>
      <c r="AI121" s="11">
        <f>'OddsRatio_working_3-way'!U121/(3*'OddsRatio_working_3-way'!X121^(1/3))*SIN(('OddsRatio_working_3-way'!Y121)/3)</f>
        <v>-0.22396426171586822</v>
      </c>
      <c r="AJ121" s="11">
        <f>'OddsRatio_working_3-way'!U121/(3*'OddsRatio_working_3-way'!X121^(1/3))*SIN(('OddsRatio_working_3-way'!Y121+2*PI())/3)</f>
        <v>-0.38519169262269143</v>
      </c>
      <c r="AK121" s="11">
        <f>'OddsRatio_working_3-way'!U121/(3*'OddsRatio_working_3-way'!X121^(1/3))*SIN(('OddsRatio_working_3-way'!Y121+4*PI())/3)</f>
        <v>0.60915595433855962</v>
      </c>
      <c r="AL121" s="11">
        <f>'OddsRatio_working_3-way'!Z121+'OddsRatio_working_3-way'!AF121</f>
        <v>1.1481737632822986</v>
      </c>
      <c r="AM121" s="11">
        <f>'OddsRatio_working_3-way'!AA121+'OddsRatio_working_3-way'!AG121</f>
        <v>-0.96200436201268624</v>
      </c>
      <c r="AN121" s="11">
        <f>'OddsRatio_working_3-way'!AB121+'OddsRatio_working_3-way'!AH121</f>
        <v>-0.18616940126961201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1.1481737632822986</v>
      </c>
      <c r="AS121" s="11">
        <f>IF(('OddsRatio_working_3-way'!X121=0),IF(Q121&gt;0,-Q121^(1/3),(-Q121)^(1/3)),'OddsRatio_working_3-way'!AM121-'OddsRatio_working_3-way'!R121/3)</f>
        <v>-0.96200436201268624</v>
      </c>
      <c r="AT121" s="11">
        <f>IF(('OddsRatio_working_3-way'!X121=0),IF(Q121&gt;0,-Q121^(1/3),(-Q121)^(1/3)),'OddsRatio_working_3-way'!AN121-'OddsRatio_working_3-way'!R121/3)</f>
        <v>-0.18616940126961201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1.92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3.61</v>
      </c>
      <c r="D122" s="9">
        <f t="shared" si="26"/>
        <v>0.4960431891263139</v>
      </c>
      <c r="E122" s="9">
        <f t="shared" si="27"/>
        <v>0.24637196020685143</v>
      </c>
      <c r="F122" s="9">
        <f t="shared" si="28"/>
        <v>0.25758485066683451</v>
      </c>
      <c r="G122" s="9">
        <f t="shared" si="29"/>
        <v>1.1042972754425189</v>
      </c>
      <c r="H122" s="9">
        <f t="shared" si="30"/>
        <v>2.0159534934071175</v>
      </c>
      <c r="I122" s="9">
        <f t="shared" si="31"/>
        <v>4.0589034529757768</v>
      </c>
      <c r="J122" s="9">
        <f t="shared" si="32"/>
        <v>3.8822158889049745</v>
      </c>
      <c r="K122" s="11">
        <f t="shared" si="33"/>
        <v>0.52083333333333337</v>
      </c>
      <c r="L122" s="11">
        <f t="shared" si="34"/>
        <v>0.26525198938992045</v>
      </c>
      <c r="M122" s="11">
        <f t="shared" si="35"/>
        <v>0.2770083102493075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-0.25454133816322178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0.24109642387414859</v>
      </c>
      <c r="Q122" s="11">
        <f>2*'OddsRatio_working_3-way'!K122*'OddsRatio_working_3-way'!L122*'OddsRatio_working_3-way'!M122</f>
        <v>7.653854726163449E-2</v>
      </c>
      <c r="R122" s="11">
        <f t="shared" si="36"/>
        <v>0</v>
      </c>
      <c r="S122" s="11">
        <f t="shared" si="37"/>
        <v>-0.94717983968304675</v>
      </c>
      <c r="T122" s="11">
        <f t="shared" si="38"/>
        <v>-0.30069201259779271</v>
      </c>
      <c r="U122" s="11">
        <f>'OddsRatio_working_3-way'!S122-'OddsRatio_working_3-way'!R122^2/3</f>
        <v>-0.94717983968304675</v>
      </c>
      <c r="V122" s="11">
        <f>'OddsRatio_working_3-way'!S122*'OddsRatio_working_3-way'!R122/3-2*'OddsRatio_working_3-way'!R122^3/27-'OddsRatio_working_3-way'!T122</f>
        <v>0.30069201259779271</v>
      </c>
      <c r="W122" s="11">
        <f>'OddsRatio_working_3-way'!V122^2+4*'OddsRatio_working_3-way'!U122^3/27</f>
        <v>-3.5474989179039101E-2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0.17740538014611495</v>
      </c>
      <c r="Y122" s="11">
        <f>IF('OddsRatio_working_3-way'!W122&gt;=0,IF('OddsRatio_working_3-way'!V122+SQRT('OddsRatio_working_3-way'!W122)&gt;0,0,PI()),ACOS('OddsRatio_working_3-way'!V122/(2*'OddsRatio_working_3-way'!X122)))</f>
        <v>0.5595924697450978</v>
      </c>
      <c r="Z122" s="11">
        <f>'OddsRatio_working_3-way'!X122^(1/3)*COS('OddsRatio_working_3-way'!Y122/3)</f>
        <v>0.55214863772125944</v>
      </c>
      <c r="AA122" s="11">
        <f>'OddsRatio_working_3-way'!X122^(1/3)*COS(('OddsRatio_working_3-way'!Y122+2*PI())/3)</f>
        <v>-0.36631771927129564</v>
      </c>
      <c r="AB122" s="11">
        <f>'OddsRatio_working_3-way'!X122^(1/3)*COS(('OddsRatio_working_3-way'!Y122+4*PI())/3)</f>
        <v>-0.18583091844996366</v>
      </c>
      <c r="AC122" s="11">
        <f>'OddsRatio_working_3-way'!X122^(1/3)*SIN('OddsRatio_working_3-way'!Y122/3)</f>
        <v>0.10420410303937028</v>
      </c>
      <c r="AD122" s="11">
        <f>'OddsRatio_working_3-way'!X122^(1/3)*SIN(('OddsRatio_working_3-way'!Y122+2*PI())/3)</f>
        <v>0.42607269541189624</v>
      </c>
      <c r="AE122" s="11">
        <f>'OddsRatio_working_3-way'!X122^(1/3)*SIN(('OddsRatio_working_3-way'!Y122+4*PI())/3)</f>
        <v>-0.53027679845126663</v>
      </c>
      <c r="AF122" s="11">
        <f>-'OddsRatio_working_3-way'!U122/(3*'OddsRatio_working_3-way'!X122^(1/3))*COS(('OddsRatio_working_3-way'!Y122)/3)</f>
        <v>0.55214863772125933</v>
      </c>
      <c r="AG122" s="11">
        <f>-'OddsRatio_working_3-way'!U122/(3*'OddsRatio_working_3-way'!X122^(1/3))*COS(('OddsRatio_working_3-way'!Y122+2*PI())/3)</f>
        <v>-0.36631771927129558</v>
      </c>
      <c r="AH122" s="11">
        <f>-'OddsRatio_working_3-way'!U122/(3*'OddsRatio_working_3-way'!X122^(1/3))*COS(('OddsRatio_working_3-way'!Y122+4*PI())/3)</f>
        <v>-0.18583091844996361</v>
      </c>
      <c r="AI122" s="11">
        <f>'OddsRatio_working_3-way'!U122/(3*'OddsRatio_working_3-way'!X122^(1/3))*SIN(('OddsRatio_working_3-way'!Y122)/3)</f>
        <v>-0.10420410303937026</v>
      </c>
      <c r="AJ122" s="11">
        <f>'OddsRatio_working_3-way'!U122/(3*'OddsRatio_working_3-way'!X122^(1/3))*SIN(('OddsRatio_working_3-way'!Y122+2*PI())/3)</f>
        <v>-0.42607269541189619</v>
      </c>
      <c r="AK122" s="11">
        <f>'OddsRatio_working_3-way'!U122/(3*'OddsRatio_working_3-way'!X122^(1/3))*SIN(('OddsRatio_working_3-way'!Y122+4*PI())/3)</f>
        <v>0.53027679845126652</v>
      </c>
      <c r="AL122" s="11">
        <f>'OddsRatio_working_3-way'!Z122+'OddsRatio_working_3-way'!AF122</f>
        <v>1.1042972754425189</v>
      </c>
      <c r="AM122" s="11">
        <f>'OddsRatio_working_3-way'!AA122+'OddsRatio_working_3-way'!AG122</f>
        <v>-0.73263543854259128</v>
      </c>
      <c r="AN122" s="11">
        <f>'OddsRatio_working_3-way'!AB122+'OddsRatio_working_3-way'!AH122</f>
        <v>-0.37166183689992727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1.1042972754425189</v>
      </c>
      <c r="AS122" s="11">
        <f>IF(('OddsRatio_working_3-way'!X122=0),IF(Q122&gt;0,-Q122^(1/3),(-Q122)^(1/3)),'OddsRatio_working_3-way'!AM122-'OddsRatio_working_3-way'!R122/3)</f>
        <v>-0.73263543854259128</v>
      </c>
      <c r="AT122" s="11">
        <f>IF(('OddsRatio_working_3-way'!X122=0),IF(Q122&gt;0,-Q122^(1/3),(-Q122)^(1/3)),'OddsRatio_working_3-way'!AN122-'OddsRatio_working_3-way'!R122/3)</f>
        <v>-0.37166183689992727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2.5299999999999998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2.61</v>
      </c>
      <c r="D123" s="9">
        <f t="shared" si="26"/>
        <v>0.37206667088360185</v>
      </c>
      <c r="E123" s="9">
        <f t="shared" si="27"/>
        <v>0.26769442373012692</v>
      </c>
      <c r="F123" s="9">
        <f t="shared" si="28"/>
        <v>0.36023890538627129</v>
      </c>
      <c r="G123" s="9">
        <f t="shared" si="29"/>
        <v>1.1030655866710186</v>
      </c>
      <c r="H123" s="9">
        <f t="shared" si="30"/>
        <v>2.6876903476066585</v>
      </c>
      <c r="I123" s="9">
        <f t="shared" si="31"/>
        <v>3.7356026549441261</v>
      </c>
      <c r="J123" s="9">
        <f t="shared" si="32"/>
        <v>2.7759355945403392</v>
      </c>
      <c r="K123" s="11">
        <f t="shared" si="33"/>
        <v>0.39525691699604748</v>
      </c>
      <c r="L123" s="11">
        <f t="shared" si="34"/>
        <v>0.28735632183908044</v>
      </c>
      <c r="M123" s="11">
        <f t="shared" si="35"/>
        <v>0.38314176245210729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-0.26584513385940256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0.24456597894017121</v>
      </c>
      <c r="Q123" s="11">
        <f>2*'OddsRatio_working_3-way'!K123*'OddsRatio_working_3-way'!L123*'OddsRatio_working_3-way'!M123</f>
        <v>8.7034156206466609E-2</v>
      </c>
      <c r="R123" s="11">
        <f t="shared" si="36"/>
        <v>0</v>
      </c>
      <c r="S123" s="11">
        <f t="shared" si="37"/>
        <v>-0.91995657543054654</v>
      </c>
      <c r="T123" s="11">
        <f t="shared" si="38"/>
        <v>-0.32738668164788126</v>
      </c>
      <c r="U123" s="11">
        <f>'OddsRatio_working_3-way'!S123-'OddsRatio_working_3-way'!R123^2/3</f>
        <v>-0.91995657543054654</v>
      </c>
      <c r="V123" s="11">
        <f>'OddsRatio_working_3-way'!S123*'OddsRatio_working_3-way'!R123/3-2*'OddsRatio_working_3-way'!R123^3/27-'OddsRatio_working_3-way'!T123</f>
        <v>0.32738668164788126</v>
      </c>
      <c r="W123" s="11">
        <f>'OddsRatio_working_3-way'!V123^2+4*'OddsRatio_working_3-way'!U123^3/27</f>
        <v>-8.1628112777629575E-3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0.16981228650937932</v>
      </c>
      <c r="Y123" s="11">
        <f>IF('OddsRatio_working_3-way'!W123&gt;=0,IF('OddsRatio_working_3-way'!V123+SQRT('OddsRatio_working_3-way'!W123)&gt;0,0,PI()),ACOS('OddsRatio_working_3-way'!V123/(2*'OddsRatio_working_3-way'!X123)))</f>
        <v>0.26926601478012979</v>
      </c>
      <c r="Z123" s="11">
        <f>'OddsRatio_working_3-way'!X123^(1/3)*COS('OddsRatio_working_3-way'!Y123/3)</f>
        <v>0.55153279333550931</v>
      </c>
      <c r="AA123" s="11">
        <f>'OddsRatio_working_3-way'!X123^(1/3)*COS(('OddsRatio_working_3-way'!Y123+2*PI())/3)</f>
        <v>-0.31875275804301412</v>
      </c>
      <c r="AB123" s="11">
        <f>'OddsRatio_working_3-way'!X123^(1/3)*COS(('OddsRatio_working_3-way'!Y123+4*PI())/3)</f>
        <v>-0.23278003529249533</v>
      </c>
      <c r="AC123" s="11">
        <f>'OddsRatio_working_3-way'!X123^(1/3)*SIN('OddsRatio_working_3-way'!Y123/3)</f>
        <v>4.963637462297725E-2</v>
      </c>
      <c r="AD123" s="11">
        <f>'OddsRatio_working_3-way'!X123^(1/3)*SIN(('OddsRatio_working_3-way'!Y123+2*PI())/3)</f>
        <v>0.45282322273725523</v>
      </c>
      <c r="AE123" s="11">
        <f>'OddsRatio_working_3-way'!X123^(1/3)*SIN(('OddsRatio_working_3-way'!Y123+4*PI())/3)</f>
        <v>-0.50245959736023227</v>
      </c>
      <c r="AF123" s="11">
        <f>-'OddsRatio_working_3-way'!U123/(3*'OddsRatio_working_3-way'!X123^(1/3))*COS(('OddsRatio_working_3-way'!Y123)/3)</f>
        <v>0.55153279333550931</v>
      </c>
      <c r="AG123" s="11">
        <f>-'OddsRatio_working_3-way'!U123/(3*'OddsRatio_working_3-way'!X123^(1/3))*COS(('OddsRatio_working_3-way'!Y123+2*PI())/3)</f>
        <v>-0.31875275804301412</v>
      </c>
      <c r="AH123" s="11">
        <f>-'OddsRatio_working_3-way'!U123/(3*'OddsRatio_working_3-way'!X123^(1/3))*COS(('OddsRatio_working_3-way'!Y123+4*PI())/3)</f>
        <v>-0.23278003529249533</v>
      </c>
      <c r="AI123" s="11">
        <f>'OddsRatio_working_3-way'!U123/(3*'OddsRatio_working_3-way'!X123^(1/3))*SIN(('OddsRatio_working_3-way'!Y123)/3)</f>
        <v>-4.963637462297725E-2</v>
      </c>
      <c r="AJ123" s="11">
        <f>'OddsRatio_working_3-way'!U123/(3*'OddsRatio_working_3-way'!X123^(1/3))*SIN(('OddsRatio_working_3-way'!Y123+2*PI())/3)</f>
        <v>-0.45282322273725523</v>
      </c>
      <c r="AK123" s="11">
        <f>'OddsRatio_working_3-way'!U123/(3*'OddsRatio_working_3-way'!X123^(1/3))*SIN(('OddsRatio_working_3-way'!Y123+4*PI())/3)</f>
        <v>0.50245959736023227</v>
      </c>
      <c r="AL123" s="11">
        <f>'OddsRatio_working_3-way'!Z123+'OddsRatio_working_3-way'!AF123</f>
        <v>1.1030655866710186</v>
      </c>
      <c r="AM123" s="11">
        <f>'OddsRatio_working_3-way'!AA123+'OddsRatio_working_3-way'!AG123</f>
        <v>-0.63750551608602823</v>
      </c>
      <c r="AN123" s="11">
        <f>'OddsRatio_working_3-way'!AB123+'OddsRatio_working_3-way'!AH123</f>
        <v>-0.46556007058499066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1.1030655866710186</v>
      </c>
      <c r="AS123" s="11">
        <f>IF(('OddsRatio_working_3-way'!X123=0),IF(Q123&gt;0,-Q123^(1/3),(-Q123)^(1/3)),'OddsRatio_working_3-way'!AM123-'OddsRatio_working_3-way'!R123/3)</f>
        <v>-0.63750551608602823</v>
      </c>
      <c r="AT123" s="11">
        <f>IF(('OddsRatio_working_3-way'!X123=0),IF(Q123&gt;0,-Q123^(1/3),(-Q123)^(1/3)),'OddsRatio_working_3-way'!AN123-'OddsRatio_working_3-way'!R123/3)</f>
        <v>-0.46556007058499066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3.77</v>
      </c>
      <c r="B124" s="4">
        <f>IF('True_Odds_Calculator_3-way'!B125="","",'True_Odds_Calculator_3-way'!B125)</f>
        <v>3.41</v>
      </c>
      <c r="C124" s="4">
        <f>IF('True_Odds_Calculator_3-way'!C125="","",'True_Odds_Calculator_3-way'!C125)</f>
        <v>2.15</v>
      </c>
      <c r="D124" s="9">
        <f t="shared" si="26"/>
        <v>0.25820090294312309</v>
      </c>
      <c r="E124" s="9">
        <f t="shared" si="27"/>
        <v>0.2857491507096292</v>
      </c>
      <c r="F124" s="9">
        <f t="shared" si="28"/>
        <v>0.45604994634724771</v>
      </c>
      <c r="G124" s="9">
        <f t="shared" si="29"/>
        <v>1.0371672016257913</v>
      </c>
      <c r="H124" s="9">
        <f t="shared" si="30"/>
        <v>3.872953148503441</v>
      </c>
      <c r="I124" s="9">
        <f t="shared" si="31"/>
        <v>3.4995729559181572</v>
      </c>
      <c r="J124" s="9">
        <f t="shared" si="32"/>
        <v>2.19274228186966</v>
      </c>
      <c r="K124" s="11">
        <f t="shared" si="33"/>
        <v>0.26525198938992045</v>
      </c>
      <c r="L124" s="11">
        <f t="shared" si="34"/>
        <v>0.29325513196480935</v>
      </c>
      <c r="M124" s="11">
        <f t="shared" si="35"/>
        <v>0.46511627906976744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-0.27775409007786067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0.22901794896517716</v>
      </c>
      <c r="Q124" s="11">
        <f>2*'OddsRatio_working_3-way'!K124*'OddsRatio_working_3-way'!L124*'OddsRatio_working_3-way'!M124</f>
        <v>7.2359541537180772E-2</v>
      </c>
      <c r="R124" s="11">
        <f t="shared" si="36"/>
        <v>0</v>
      </c>
      <c r="S124" s="11">
        <f t="shared" si="37"/>
        <v>-0.8245349290841345</v>
      </c>
      <c r="T124" s="11">
        <f t="shared" si="38"/>
        <v>-0.26051656527144851</v>
      </c>
      <c r="U124" s="11">
        <f>'OddsRatio_working_3-way'!S124-'OddsRatio_working_3-way'!R124^2/3</f>
        <v>-0.8245349290841345</v>
      </c>
      <c r="V124" s="11">
        <f>'OddsRatio_working_3-way'!S124*'OddsRatio_working_3-way'!R124/3-2*'OddsRatio_working_3-way'!R124^3/27-'OddsRatio_working_3-way'!T124</f>
        <v>0.26051656527144851</v>
      </c>
      <c r="W124" s="11">
        <f>'OddsRatio_working_3-way'!V124^2+4*'OddsRatio_working_3-way'!U124^3/27</f>
        <v>-1.5178014558899638E-2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0.14408929118755887</v>
      </c>
      <c r="Y124" s="11">
        <f>IF('OddsRatio_working_3-way'!W124&gt;=0,IF('OddsRatio_working_3-way'!V124+SQRT('OddsRatio_working_3-way'!W124)&gt;0,0,PI()),ACOS('OddsRatio_working_3-way'!V124/(2*'OddsRatio_working_3-way'!X124)))</f>
        <v>0.44173604473721872</v>
      </c>
      <c r="Z124" s="11">
        <f>'OddsRatio_working_3-way'!X124^(1/3)*COS('OddsRatio_working_3-way'!Y124/3)</f>
        <v>0.51858360081289567</v>
      </c>
      <c r="AA124" s="11">
        <f>'OddsRatio_working_3-way'!X124^(1/3)*COS(('OddsRatio_working_3-way'!Y124+2*PI())/3)</f>
        <v>-0.32590275293665932</v>
      </c>
      <c r="AB124" s="11">
        <f>'OddsRatio_working_3-way'!X124^(1/3)*COS(('OddsRatio_working_3-way'!Y124+4*PI())/3)</f>
        <v>-0.19268084787623643</v>
      </c>
      <c r="AC124" s="11">
        <f>'OddsRatio_working_3-way'!X124^(1/3)*SIN('OddsRatio_working_3-way'!Y124/3)</f>
        <v>7.6915702748590095E-2</v>
      </c>
      <c r="AD124" s="11">
        <f>'OddsRatio_working_3-way'!X124^(1/3)*SIN(('OddsRatio_working_3-way'!Y124+2*PI())/3)</f>
        <v>0.41064872091568116</v>
      </c>
      <c r="AE124" s="11">
        <f>'OddsRatio_working_3-way'!X124^(1/3)*SIN(('OddsRatio_working_3-way'!Y124+4*PI())/3)</f>
        <v>-0.48756442366427105</v>
      </c>
      <c r="AF124" s="11">
        <f>-'OddsRatio_working_3-way'!U124/(3*'OddsRatio_working_3-way'!X124^(1/3))*COS(('OddsRatio_working_3-way'!Y124)/3)</f>
        <v>0.51858360081289567</v>
      </c>
      <c r="AG124" s="11">
        <f>-'OddsRatio_working_3-way'!U124/(3*'OddsRatio_working_3-way'!X124^(1/3))*COS(('OddsRatio_working_3-way'!Y124+2*PI())/3)</f>
        <v>-0.32590275293665932</v>
      </c>
      <c r="AH124" s="11">
        <f>-'OddsRatio_working_3-way'!U124/(3*'OddsRatio_working_3-way'!X124^(1/3))*COS(('OddsRatio_working_3-way'!Y124+4*PI())/3)</f>
        <v>-0.19268084787623643</v>
      </c>
      <c r="AI124" s="11">
        <f>'OddsRatio_working_3-way'!U124/(3*'OddsRatio_working_3-way'!X124^(1/3))*SIN(('OddsRatio_working_3-way'!Y124)/3)</f>
        <v>-7.6915702748590095E-2</v>
      </c>
      <c r="AJ124" s="11">
        <f>'OddsRatio_working_3-way'!U124/(3*'OddsRatio_working_3-way'!X124^(1/3))*SIN(('OddsRatio_working_3-way'!Y124+2*PI())/3)</f>
        <v>-0.41064872091568116</v>
      </c>
      <c r="AK124" s="11">
        <f>'OddsRatio_working_3-way'!U124/(3*'OddsRatio_working_3-way'!X124^(1/3))*SIN(('OddsRatio_working_3-way'!Y124+4*PI())/3)</f>
        <v>0.48756442366427105</v>
      </c>
      <c r="AL124" s="11">
        <f>'OddsRatio_working_3-way'!Z124+'OddsRatio_working_3-way'!AF124</f>
        <v>1.0371672016257913</v>
      </c>
      <c r="AM124" s="11">
        <f>'OddsRatio_working_3-way'!AA124+'OddsRatio_working_3-way'!AG124</f>
        <v>-0.65180550587331865</v>
      </c>
      <c r="AN124" s="11">
        <f>'OddsRatio_working_3-way'!AB124+'OddsRatio_working_3-way'!AH124</f>
        <v>-0.38536169575247287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1.0371672016257913</v>
      </c>
      <c r="AS124" s="11">
        <f>IF(('OddsRatio_working_3-way'!X124=0),IF(Q124&gt;0,-Q124^(1/3),(-Q124)^(1/3)),'OddsRatio_working_3-way'!AM124-'OddsRatio_working_3-way'!R124/3)</f>
        <v>-0.65180550587331865</v>
      </c>
      <c r="AT124" s="11">
        <f>IF(('OddsRatio_working_3-way'!X124=0),IF(Q124&gt;0,-Q124^(1/3),(-Q124)^(1/3)),'OddsRatio_working_3-way'!AN124-'OddsRatio_working_3-way'!R124/3)</f>
        <v>-0.38536169575247287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2.31</v>
      </c>
      <c r="B125" s="4">
        <f>IF('True_Odds_Calculator_3-way'!B126="","",'True_Odds_Calculator_3-way'!B126)</f>
        <v>3.09</v>
      </c>
      <c r="C125" s="4">
        <f>IF('True_Odds_Calculator_3-way'!C126="","",'True_Odds_Calculator_3-way'!C126)</f>
        <v>3.75</v>
      </c>
      <c r="D125" s="9">
        <f t="shared" si="26"/>
        <v>0.42424723885558463</v>
      </c>
      <c r="E125" s="9">
        <f t="shared" si="27"/>
        <v>0.31593879912894951</v>
      </c>
      <c r="F125" s="9">
        <f t="shared" si="28"/>
        <v>0.25981396201546586</v>
      </c>
      <c r="G125" s="9">
        <f t="shared" si="29"/>
        <v>1.0359664937909736</v>
      </c>
      <c r="H125" s="9">
        <f t="shared" si="30"/>
        <v>2.3571161068661755</v>
      </c>
      <c r="I125" s="9">
        <f t="shared" si="31"/>
        <v>3.165169972023135</v>
      </c>
      <c r="J125" s="9">
        <f t="shared" si="32"/>
        <v>3.8489078579251768</v>
      </c>
      <c r="K125" s="11">
        <f t="shared" si="33"/>
        <v>0.4329004329004329</v>
      </c>
      <c r="L125" s="11">
        <f t="shared" si="34"/>
        <v>0.3236245954692557</v>
      </c>
      <c r="M125" s="11">
        <f t="shared" si="35"/>
        <v>0.26666666666666666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-0.28128627934453176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0.22975945306042395</v>
      </c>
      <c r="Q125" s="11">
        <f>2*'OddsRatio_working_3-way'!K125*'OddsRatio_working_3-way'!L125*'OddsRatio_working_3-way'!M125</f>
        <v>7.4718521320463083E-2</v>
      </c>
      <c r="R125" s="11">
        <f t="shared" si="36"/>
        <v>0</v>
      </c>
      <c r="S125" s="11">
        <f t="shared" si="37"/>
        <v>-0.81681713589380056</v>
      </c>
      <c r="T125" s="11">
        <f t="shared" si="38"/>
        <v>-0.26563158890855304</v>
      </c>
      <c r="U125" s="11">
        <f>'OddsRatio_working_3-way'!S125-'OddsRatio_working_3-way'!R125^2/3</f>
        <v>-0.81681713589380056</v>
      </c>
      <c r="V125" s="11">
        <f>'OddsRatio_working_3-way'!S125*'OddsRatio_working_3-way'!R125/3-2*'OddsRatio_working_3-way'!R125^3/27-'OddsRatio_working_3-way'!T125</f>
        <v>0.26563158890855304</v>
      </c>
      <c r="W125" s="11">
        <f>'OddsRatio_working_3-way'!V125^2+4*'OddsRatio_working_3-way'!U125^3/27</f>
        <v>-1.0176513139164137E-2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0.14207098064457663</v>
      </c>
      <c r="Y125" s="11">
        <f>IF('OddsRatio_working_3-way'!W125&gt;=0,IF('OddsRatio_working_3-way'!V125+SQRT('OddsRatio_working_3-way'!W125)&gt;0,0,PI()),ACOS('OddsRatio_working_3-way'!V125/(2*'OddsRatio_working_3-way'!X125)))</f>
        <v>0.36294534659179023</v>
      </c>
      <c r="Z125" s="11">
        <f>'OddsRatio_working_3-way'!X125^(1/3)*COS('OddsRatio_working_3-way'!Y125/3)</f>
        <v>0.5179832468954868</v>
      </c>
      <c r="AA125" s="11">
        <f>'OddsRatio_working_3-way'!X125^(1/3)*COS(('OddsRatio_working_3-way'!Y125+2*PI())/3)</f>
        <v>-0.31352877523583195</v>
      </c>
      <c r="AB125" s="11">
        <f>'OddsRatio_working_3-way'!X125^(1/3)*COS(('OddsRatio_working_3-way'!Y125+4*PI())/3)</f>
        <v>-0.20445447165965475</v>
      </c>
      <c r="AC125" s="11">
        <f>'OddsRatio_working_3-way'!X125^(1/3)*SIN('OddsRatio_working_3-way'!Y125/3)</f>
        <v>6.2974078531376945E-2</v>
      </c>
      <c r="AD125" s="11">
        <f>'OddsRatio_working_3-way'!X125^(1/3)*SIN(('OddsRatio_working_3-way'!Y125+2*PI())/3)</f>
        <v>0.41709961128055012</v>
      </c>
      <c r="AE125" s="11">
        <f>'OddsRatio_working_3-way'!X125^(1/3)*SIN(('OddsRatio_working_3-way'!Y125+4*PI())/3)</f>
        <v>-0.480073689811927</v>
      </c>
      <c r="AF125" s="11">
        <f>-'OddsRatio_working_3-way'!U125/(3*'OddsRatio_working_3-way'!X125^(1/3))*COS(('OddsRatio_working_3-way'!Y125)/3)</f>
        <v>0.51798324689548669</v>
      </c>
      <c r="AG125" s="11">
        <f>-'OddsRatio_working_3-way'!U125/(3*'OddsRatio_working_3-way'!X125^(1/3))*COS(('OddsRatio_working_3-way'!Y125+2*PI())/3)</f>
        <v>-0.31352877523583189</v>
      </c>
      <c r="AH125" s="11">
        <f>-'OddsRatio_working_3-way'!U125/(3*'OddsRatio_working_3-way'!X125^(1/3))*COS(('OddsRatio_working_3-way'!Y125+4*PI())/3)</f>
        <v>-0.20445447165965469</v>
      </c>
      <c r="AI125" s="11">
        <f>'OddsRatio_working_3-way'!U125/(3*'OddsRatio_working_3-way'!X125^(1/3))*SIN(('OddsRatio_working_3-way'!Y125)/3)</f>
        <v>-6.2974078531376931E-2</v>
      </c>
      <c r="AJ125" s="11">
        <f>'OddsRatio_working_3-way'!U125/(3*'OddsRatio_working_3-way'!X125^(1/3))*SIN(('OddsRatio_working_3-way'!Y125+2*PI())/3)</f>
        <v>-0.41709961128055006</v>
      </c>
      <c r="AK125" s="11">
        <f>'OddsRatio_working_3-way'!U125/(3*'OddsRatio_working_3-way'!X125^(1/3))*SIN(('OddsRatio_working_3-way'!Y125+4*PI())/3)</f>
        <v>0.48007368981192688</v>
      </c>
      <c r="AL125" s="11">
        <f>'OddsRatio_working_3-way'!Z125+'OddsRatio_working_3-way'!AF125</f>
        <v>1.0359664937909736</v>
      </c>
      <c r="AM125" s="11">
        <f>'OddsRatio_working_3-way'!AA125+'OddsRatio_working_3-way'!AG125</f>
        <v>-0.62705755047166378</v>
      </c>
      <c r="AN125" s="11">
        <f>'OddsRatio_working_3-way'!AB125+'OddsRatio_working_3-way'!AH125</f>
        <v>-0.40890894331930944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1.0359664937909736</v>
      </c>
      <c r="AS125" s="11">
        <f>IF(('OddsRatio_working_3-way'!X125=0),IF(Q125&gt;0,-Q125^(1/3),(-Q125)^(1/3)),'OddsRatio_working_3-way'!AM125-'OddsRatio_working_3-way'!R125/3)</f>
        <v>-0.62705755047166378</v>
      </c>
      <c r="AT125" s="11">
        <f>IF(('OddsRatio_working_3-way'!X125=0),IF(Q125&gt;0,-Q125^(1/3),(-Q125)^(1/3)),'OddsRatio_working_3-way'!AN125-'OddsRatio_working_3-way'!R125/3)</f>
        <v>-0.40890894331930944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1.79</v>
      </c>
      <c r="B126" s="4">
        <f>IF('True_Odds_Calculator_3-way'!B127="","",'True_Odds_Calculator_3-way'!B127)</f>
        <v>3.79</v>
      </c>
      <c r="C126" s="4">
        <f>IF('True_Odds_Calculator_3-way'!C127="","",'True_Odds_Calculator_3-way'!C127)</f>
        <v>4.92</v>
      </c>
      <c r="D126" s="9">
        <f t="shared" si="26"/>
        <v>0.54803418577046092</v>
      </c>
      <c r="E126" s="9">
        <f t="shared" si="27"/>
        <v>0.25558706118056485</v>
      </c>
      <c r="F126" s="9">
        <f t="shared" si="28"/>
        <v>0.19637875304897423</v>
      </c>
      <c r="G126" s="9">
        <f t="shared" si="29"/>
        <v>1.0439287191595632</v>
      </c>
      <c r="H126" s="9">
        <f t="shared" si="30"/>
        <v>1.824703688136055</v>
      </c>
      <c r="I126" s="9">
        <f t="shared" si="31"/>
        <v>3.9125611264551807</v>
      </c>
      <c r="J126" s="9">
        <f t="shared" si="32"/>
        <v>5.0922005791054872</v>
      </c>
      <c r="K126" s="11">
        <f t="shared" si="33"/>
        <v>0.55865921787709494</v>
      </c>
      <c r="L126" s="11">
        <f t="shared" si="34"/>
        <v>0.26385224274406333</v>
      </c>
      <c r="M126" s="11">
        <f t="shared" si="35"/>
        <v>0.2032520325203252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-0.25885706211906523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0.22470043836359116</v>
      </c>
      <c r="Q126" s="11">
        <f>2*'OddsRatio_working_3-way'!K126*'OddsRatio_working_3-way'!L126*'OddsRatio_working_3-way'!M126</f>
        <v>5.9920116896957643E-2</v>
      </c>
      <c r="R126" s="11">
        <f t="shared" si="36"/>
        <v>0</v>
      </c>
      <c r="S126" s="11">
        <f t="shared" si="37"/>
        <v>-0.86804832181954061</v>
      </c>
      <c r="T126" s="11">
        <f t="shared" si="38"/>
        <v>-0.23147955248521085</v>
      </c>
      <c r="U126" s="11">
        <f>'OddsRatio_working_3-way'!S126-'OddsRatio_working_3-way'!R126^2/3</f>
        <v>-0.86804832181954061</v>
      </c>
      <c r="V126" s="11">
        <f>'OddsRatio_working_3-way'!S126*'OddsRatio_working_3-way'!R126/3-2*'OddsRatio_working_3-way'!R126^3/27-'OddsRatio_working_3-way'!T126</f>
        <v>0.23147955248521085</v>
      </c>
      <c r="W126" s="11">
        <f>'OddsRatio_working_3-way'!V126^2+4*'OddsRatio_working_3-way'!U126^3/27</f>
        <v>-4.3318143971786516E-2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0.15564456880223929</v>
      </c>
      <c r="Y126" s="11">
        <f>IF('OddsRatio_working_3-way'!W126&gt;=0,IF('OddsRatio_working_3-way'!V126+SQRT('OddsRatio_working_3-way'!W126)&gt;0,0,PI()),ACOS('OddsRatio_working_3-way'!V126/(2*'OddsRatio_working_3-way'!X126)))</f>
        <v>0.73233399923597342</v>
      </c>
      <c r="Z126" s="11">
        <f>'OddsRatio_working_3-way'!X126^(1/3)*COS('OddsRatio_working_3-way'!Y126/3)</f>
        <v>0.52196435957978171</v>
      </c>
      <c r="AA126" s="11">
        <f>'OddsRatio_working_3-way'!X126^(1/3)*COS(('OddsRatio_working_3-way'!Y126+2*PI())/3)</f>
        <v>-0.3735743018554975</v>
      </c>
      <c r="AB126" s="11">
        <f>'OddsRatio_working_3-way'!X126^(1/3)*COS(('OddsRatio_working_3-way'!Y126+4*PI())/3)</f>
        <v>-0.14839005772428429</v>
      </c>
      <c r="AC126" s="11">
        <f>'OddsRatio_working_3-way'!X126^(1/3)*SIN('OddsRatio_working_3-way'!Y126/3)</f>
        <v>0.13001018396641836</v>
      </c>
      <c r="AD126" s="11">
        <f>'OddsRatio_working_3-way'!X126^(1/3)*SIN(('OddsRatio_working_3-way'!Y126+2*PI())/3)</f>
        <v>0.38702930328295715</v>
      </c>
      <c r="AE126" s="11">
        <f>'OddsRatio_working_3-way'!X126^(1/3)*SIN(('OddsRatio_working_3-way'!Y126+4*PI())/3)</f>
        <v>-0.51703948724937554</v>
      </c>
      <c r="AF126" s="11">
        <f>-'OddsRatio_working_3-way'!U126/(3*'OddsRatio_working_3-way'!X126^(1/3))*COS(('OddsRatio_working_3-way'!Y126)/3)</f>
        <v>0.5219643595797816</v>
      </c>
      <c r="AG126" s="11">
        <f>-'OddsRatio_working_3-way'!U126/(3*'OddsRatio_working_3-way'!X126^(1/3))*COS(('OddsRatio_working_3-way'!Y126+2*PI())/3)</f>
        <v>-0.37357430185549745</v>
      </c>
      <c r="AH126" s="11">
        <f>-'OddsRatio_working_3-way'!U126/(3*'OddsRatio_working_3-way'!X126^(1/3))*COS(('OddsRatio_working_3-way'!Y126+4*PI())/3)</f>
        <v>-0.14839005772428426</v>
      </c>
      <c r="AI126" s="11">
        <f>'OddsRatio_working_3-way'!U126/(3*'OddsRatio_working_3-way'!X126^(1/3))*SIN(('OddsRatio_working_3-way'!Y126)/3)</f>
        <v>-0.13001018396641834</v>
      </c>
      <c r="AJ126" s="11">
        <f>'OddsRatio_working_3-way'!U126/(3*'OddsRatio_working_3-way'!X126^(1/3))*SIN(('OddsRatio_working_3-way'!Y126+2*PI())/3)</f>
        <v>-0.38702930328295704</v>
      </c>
      <c r="AK126" s="11">
        <f>'OddsRatio_working_3-way'!U126/(3*'OddsRatio_working_3-way'!X126^(1/3))*SIN(('OddsRatio_working_3-way'!Y126+4*PI())/3)</f>
        <v>0.51703948724937543</v>
      </c>
      <c r="AL126" s="11">
        <f>'OddsRatio_working_3-way'!Z126+'OddsRatio_working_3-way'!AF126</f>
        <v>1.0439287191595632</v>
      </c>
      <c r="AM126" s="11">
        <f>'OddsRatio_working_3-way'!AA126+'OddsRatio_working_3-way'!AG126</f>
        <v>-0.7471486037109949</v>
      </c>
      <c r="AN126" s="11">
        <f>'OddsRatio_working_3-way'!AB126+'OddsRatio_working_3-way'!AH126</f>
        <v>-0.29678011544856853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1.0439287191595632</v>
      </c>
      <c r="AS126" s="11">
        <f>IF(('OddsRatio_working_3-way'!X126=0),IF(Q126&gt;0,-Q126^(1/3),(-Q126)^(1/3)),'OddsRatio_working_3-way'!AM126-'OddsRatio_working_3-way'!R126/3)</f>
        <v>-0.7471486037109949</v>
      </c>
      <c r="AT126" s="11">
        <f>IF(('OddsRatio_working_3-way'!X126=0),IF(Q126&gt;0,-Q126^(1/3),(-Q126)^(1/3)),'OddsRatio_working_3-way'!AN126-'OddsRatio_working_3-way'!R126/3)</f>
        <v>-0.29678011544856853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4.21</v>
      </c>
      <c r="C127" s="4">
        <f>IF('True_Odds_Calculator_3-way'!C128="","",'True_Odds_Calculator_3-way'!C128)</f>
        <v>5.65</v>
      </c>
      <c r="D127" s="9">
        <f t="shared" si="26"/>
        <v>0.5994249395613418</v>
      </c>
      <c r="E127" s="9">
        <f t="shared" si="27"/>
        <v>0.22979157741176334</v>
      </c>
      <c r="F127" s="9">
        <f t="shared" si="28"/>
        <v>0.17078348302689478</v>
      </c>
      <c r="G127" s="9">
        <f t="shared" si="29"/>
        <v>1.0441649831811055</v>
      </c>
      <c r="H127" s="9">
        <f t="shared" si="30"/>
        <v>1.6682655892359073</v>
      </c>
      <c r="I127" s="9">
        <f t="shared" si="31"/>
        <v>4.3517695960113487</v>
      </c>
      <c r="J127" s="9">
        <f t="shared" si="32"/>
        <v>5.8553671717921407</v>
      </c>
      <c r="K127" s="11">
        <f t="shared" si="33"/>
        <v>0.6097560975609756</v>
      </c>
      <c r="L127" s="11">
        <f t="shared" si="34"/>
        <v>0.23752969121140144</v>
      </c>
      <c r="M127" s="11">
        <f t="shared" si="35"/>
        <v>0.17699115044247787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-0.24488578015916995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0.21789362996944878</v>
      </c>
      <c r="Q127" s="11">
        <f>2*'OddsRatio_working_3-way'!K127*'OddsRatio_working_3-way'!L127*'OddsRatio_working_3-way'!M127</f>
        <v>5.1269089404576182E-2</v>
      </c>
      <c r="R127" s="11">
        <f t="shared" si="36"/>
        <v>0</v>
      </c>
      <c r="S127" s="11">
        <f t="shared" si="37"/>
        <v>-0.8897765718688242</v>
      </c>
      <c r="T127" s="11">
        <f t="shared" si="38"/>
        <v>-0.20935919338089981</v>
      </c>
      <c r="U127" s="11">
        <f>'OddsRatio_working_3-way'!S127-'OddsRatio_working_3-way'!R127^2/3</f>
        <v>-0.8897765718688242</v>
      </c>
      <c r="V127" s="11">
        <f>'OddsRatio_working_3-way'!S127*'OddsRatio_working_3-way'!R127/3-2*'OddsRatio_working_3-way'!R127^3/27-'OddsRatio_working_3-way'!T127</f>
        <v>0.20935919338089981</v>
      </c>
      <c r="W127" s="11">
        <f>'OddsRatio_working_3-way'!V127^2+4*'OddsRatio_working_3-way'!U127^3/27</f>
        <v>-6.052994311097009E-2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0.16152493225820519</v>
      </c>
      <c r="Y127" s="11">
        <f>IF('OddsRatio_working_3-way'!W127&gt;=0,IF('OddsRatio_working_3-way'!V127+SQRT('OddsRatio_working_3-way'!W127)&gt;0,0,PI()),ACOS('OddsRatio_working_3-way'!V127/(2*'OddsRatio_working_3-way'!X127)))</f>
        <v>0.86574774580452629</v>
      </c>
      <c r="Z127" s="11">
        <f>'OddsRatio_working_3-way'!X127^(1/3)*COS('OddsRatio_working_3-way'!Y127/3)</f>
        <v>0.52208249159055276</v>
      </c>
      <c r="AA127" s="11">
        <f>'OddsRatio_working_3-way'!X127^(1/3)*COS(('OddsRatio_working_3-way'!Y127+2*PI())/3)</f>
        <v>-0.39526697711441056</v>
      </c>
      <c r="AB127" s="11">
        <f>'OddsRatio_working_3-way'!X127^(1/3)*COS(('OddsRatio_working_3-way'!Y127+4*PI())/3)</f>
        <v>-0.12681551447614225</v>
      </c>
      <c r="AC127" s="11">
        <f>'OddsRatio_working_3-way'!X127^(1/3)*SIN('OddsRatio_working_3-way'!Y127/3)</f>
        <v>0.154990524218553</v>
      </c>
      <c r="AD127" s="11">
        <f>'OddsRatio_working_3-way'!X127^(1/3)*SIN(('OddsRatio_working_3-way'!Y127+2*PI())/3)</f>
        <v>0.37464143847921771</v>
      </c>
      <c r="AE127" s="11">
        <f>'OddsRatio_working_3-way'!X127^(1/3)*SIN(('OddsRatio_working_3-way'!Y127+4*PI())/3)</f>
        <v>-0.52963196269777069</v>
      </c>
      <c r="AF127" s="11">
        <f>-'OddsRatio_working_3-way'!U127/(3*'OddsRatio_working_3-way'!X127^(1/3))*COS(('OddsRatio_working_3-way'!Y127)/3)</f>
        <v>0.52208249159055276</v>
      </c>
      <c r="AG127" s="11">
        <f>-'OddsRatio_working_3-way'!U127/(3*'OddsRatio_working_3-way'!X127^(1/3))*COS(('OddsRatio_working_3-way'!Y127+2*PI())/3)</f>
        <v>-0.39526697711441056</v>
      </c>
      <c r="AH127" s="11">
        <f>-'OddsRatio_working_3-way'!U127/(3*'OddsRatio_working_3-way'!X127^(1/3))*COS(('OddsRatio_working_3-way'!Y127+4*PI())/3)</f>
        <v>-0.12681551447614225</v>
      </c>
      <c r="AI127" s="11">
        <f>'OddsRatio_working_3-way'!U127/(3*'OddsRatio_working_3-way'!X127^(1/3))*SIN(('OddsRatio_working_3-way'!Y127)/3)</f>
        <v>-0.154990524218553</v>
      </c>
      <c r="AJ127" s="11">
        <f>'OddsRatio_working_3-way'!U127/(3*'OddsRatio_working_3-way'!X127^(1/3))*SIN(('OddsRatio_working_3-way'!Y127+2*PI())/3)</f>
        <v>-0.37464143847921771</v>
      </c>
      <c r="AK127" s="11">
        <f>'OddsRatio_working_3-way'!U127/(3*'OddsRatio_working_3-way'!X127^(1/3))*SIN(('OddsRatio_working_3-way'!Y127+4*PI())/3)</f>
        <v>0.52963196269777069</v>
      </c>
      <c r="AL127" s="11">
        <f>'OddsRatio_working_3-way'!Z127+'OddsRatio_working_3-way'!AF127</f>
        <v>1.0441649831811055</v>
      </c>
      <c r="AM127" s="11">
        <f>'OddsRatio_working_3-way'!AA127+'OddsRatio_working_3-way'!AG127</f>
        <v>-0.79053395422882111</v>
      </c>
      <c r="AN127" s="11">
        <f>'OddsRatio_working_3-way'!AB127+'OddsRatio_working_3-way'!AH127</f>
        <v>-0.25363102895228451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1.0441649831811055</v>
      </c>
      <c r="AS127" s="11">
        <f>IF(('OddsRatio_working_3-way'!X127=0),IF(Q127&gt;0,-Q127^(1/3),(-Q127)^(1/3)),'OddsRatio_working_3-way'!AM127-'OddsRatio_working_3-way'!R127/3)</f>
        <v>-0.79053395422882111</v>
      </c>
      <c r="AT127" s="11">
        <f>IF(('OddsRatio_working_3-way'!X127=0),IF(Q127&gt;0,-Q127^(1/3),(-Q127)^(1/3)),'OddsRatio_working_3-way'!AN127-'OddsRatio_working_3-way'!R127/3)</f>
        <v>-0.25363102895228451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3.04</v>
      </c>
      <c r="C128" s="4">
        <f>IF('True_Odds_Calculator_3-way'!C129="","",'True_Odds_Calculator_3-way'!C129)</f>
        <v>3.53</v>
      </c>
      <c r="D128" s="9">
        <f t="shared" si="26"/>
        <v>0.40501387509360115</v>
      </c>
      <c r="E128" s="9">
        <f t="shared" si="27"/>
        <v>0.31995538040217053</v>
      </c>
      <c r="F128" s="9">
        <f t="shared" si="28"/>
        <v>0.27503074450422832</v>
      </c>
      <c r="G128" s="9">
        <f t="shared" si="29"/>
        <v>1.0418802936403102</v>
      </c>
      <c r="H128" s="9">
        <f t="shared" si="30"/>
        <v>2.4690512140328376</v>
      </c>
      <c r="I128" s="9">
        <f t="shared" si="31"/>
        <v>3.1254357990262323</v>
      </c>
      <c r="J128" s="9">
        <f t="shared" si="32"/>
        <v>3.6359571429099846</v>
      </c>
      <c r="K128" s="11">
        <f t="shared" si="33"/>
        <v>0.41493775933609955</v>
      </c>
      <c r="L128" s="11">
        <f t="shared" si="34"/>
        <v>0.32894736842105265</v>
      </c>
      <c r="M128" s="11">
        <f t="shared" si="35"/>
        <v>0.28328611898016998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-0.28138728534688784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0.23122556664957089</v>
      </c>
      <c r="Q128" s="11">
        <f>2*'OddsRatio_working_3-way'!K128*'OddsRatio_working_3-way'!L128*'OddsRatio_working_3-way'!M128</f>
        <v>7.7332965434639106E-2</v>
      </c>
      <c r="R128" s="11">
        <f t="shared" si="36"/>
        <v>0</v>
      </c>
      <c r="S128" s="11">
        <f t="shared" si="37"/>
        <v>-0.82173423850520211</v>
      </c>
      <c r="T128" s="11">
        <f t="shared" si="38"/>
        <v>-0.27482750451679006</v>
      </c>
      <c r="U128" s="11">
        <f>'OddsRatio_working_3-way'!S128-'OddsRatio_working_3-way'!R128^2/3</f>
        <v>-0.82173423850520211</v>
      </c>
      <c r="V128" s="11">
        <f>'OddsRatio_working_3-way'!S128*'OddsRatio_working_3-way'!R128/3-2*'OddsRatio_working_3-way'!R128^3/27-'OddsRatio_working_3-way'!T128</f>
        <v>0.27482750451679006</v>
      </c>
      <c r="W128" s="11">
        <f>'OddsRatio_working_3-way'!V128^2+4*'OddsRatio_working_3-way'!U128^3/27</f>
        <v>-6.6733553215500147E-3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0.14335577470098324</v>
      </c>
      <c r="Y128" s="11">
        <f>IF('OddsRatio_working_3-way'!W128&gt;=0,IF('OddsRatio_working_3-way'!V128+SQRT('OddsRatio_working_3-way'!W128)&gt;0,0,PI()),ACOS('OddsRatio_working_3-way'!V128/(2*'OddsRatio_working_3-way'!X128)))</f>
        <v>0.28892570647620652</v>
      </c>
      <c r="Z128" s="11">
        <f>'OddsRatio_working_3-way'!X128^(1/3)*COS('OddsRatio_working_3-way'!Y128/3)</f>
        <v>0.5209401468201551</v>
      </c>
      <c r="AA128" s="11">
        <f>'OddsRatio_working_3-way'!X128^(1/3)*COS(('OddsRatio_working_3-way'!Y128+2*PI())/3)</f>
        <v>-0.30405427008211644</v>
      </c>
      <c r="AB128" s="11">
        <f>'OddsRatio_working_3-way'!X128^(1/3)*COS(('OddsRatio_working_3-way'!Y128+4*PI())/3)</f>
        <v>-0.21688587673803872</v>
      </c>
      <c r="AC128" s="11">
        <f>'OddsRatio_working_3-way'!X128^(1/3)*SIN('OddsRatio_working_3-way'!Y128/3)</f>
        <v>5.03266953620305E-2</v>
      </c>
      <c r="AD128" s="11">
        <f>'OddsRatio_working_3-way'!X128^(1/3)*SIN(('OddsRatio_working_3-way'!Y128+2*PI())/3)</f>
        <v>0.42598405331643424</v>
      </c>
      <c r="AE128" s="11">
        <f>'OddsRatio_working_3-way'!X128^(1/3)*SIN(('OddsRatio_working_3-way'!Y128+4*PI())/3)</f>
        <v>-0.47631074867846473</v>
      </c>
      <c r="AF128" s="11">
        <f>-'OddsRatio_working_3-way'!U128/(3*'OddsRatio_working_3-way'!X128^(1/3))*COS(('OddsRatio_working_3-way'!Y128)/3)</f>
        <v>0.52094014682015521</v>
      </c>
      <c r="AG128" s="11">
        <f>-'OddsRatio_working_3-way'!U128/(3*'OddsRatio_working_3-way'!X128^(1/3))*COS(('OddsRatio_working_3-way'!Y128+2*PI())/3)</f>
        <v>-0.3040542700821165</v>
      </c>
      <c r="AH128" s="11">
        <f>-'OddsRatio_working_3-way'!U128/(3*'OddsRatio_working_3-way'!X128^(1/3))*COS(('OddsRatio_working_3-way'!Y128+4*PI())/3)</f>
        <v>-0.21688587673803877</v>
      </c>
      <c r="AI128" s="11">
        <f>'OddsRatio_working_3-way'!U128/(3*'OddsRatio_working_3-way'!X128^(1/3))*SIN(('OddsRatio_working_3-way'!Y128)/3)</f>
        <v>-5.0326695362030514E-2</v>
      </c>
      <c r="AJ128" s="11">
        <f>'OddsRatio_working_3-way'!U128/(3*'OddsRatio_working_3-way'!X128^(1/3))*SIN(('OddsRatio_working_3-way'!Y128+2*PI())/3)</f>
        <v>-0.42598405331643435</v>
      </c>
      <c r="AK128" s="11">
        <f>'OddsRatio_working_3-way'!U128/(3*'OddsRatio_working_3-way'!X128^(1/3))*SIN(('OddsRatio_working_3-way'!Y128+4*PI())/3)</f>
        <v>0.47631074867846485</v>
      </c>
      <c r="AL128" s="11">
        <f>'OddsRatio_working_3-way'!Z128+'OddsRatio_working_3-way'!AF128</f>
        <v>1.0418802936403102</v>
      </c>
      <c r="AM128" s="11">
        <f>'OddsRatio_working_3-way'!AA128+'OddsRatio_working_3-way'!AG128</f>
        <v>-0.60810854016423299</v>
      </c>
      <c r="AN128" s="11">
        <f>'OddsRatio_working_3-way'!AB128+'OddsRatio_working_3-way'!AH128</f>
        <v>-0.43377175347607749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1.0418802936403102</v>
      </c>
      <c r="AS128" s="11">
        <f>IF(('OddsRatio_working_3-way'!X128=0),IF(Q128&gt;0,-Q128^(1/3),(-Q128)^(1/3)),'OddsRatio_working_3-way'!AM128-'OddsRatio_working_3-way'!R128/3)</f>
        <v>-0.60810854016423299</v>
      </c>
      <c r="AT128" s="11">
        <f>IF(('OddsRatio_working_3-way'!X128=0),IF(Q128&gt;0,-Q128^(1/3),(-Q128)^(1/3)),'OddsRatio_working_3-way'!AN128-'OddsRatio_working_3-way'!R128/3)</f>
        <v>-0.43377175347607749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2.4500000000000002</v>
      </c>
      <c r="B129" s="4">
        <f>IF('True_Odds_Calculator_3-way'!B130="","",'True_Odds_Calculator_3-way'!B130)</f>
        <v>3.13</v>
      </c>
      <c r="C129" s="4">
        <f>IF('True_Odds_Calculator_3-way'!C130="","",'True_Odds_Calculator_3-way'!C130)</f>
        <v>3.32</v>
      </c>
      <c r="D129" s="9">
        <f t="shared" si="26"/>
        <v>0.39772260769054368</v>
      </c>
      <c r="E129" s="9">
        <f t="shared" si="27"/>
        <v>0.31012783040412761</v>
      </c>
      <c r="F129" s="9">
        <f t="shared" si="28"/>
        <v>0.29214956190532887</v>
      </c>
      <c r="G129" s="9">
        <f t="shared" si="29"/>
        <v>1.0443553139863</v>
      </c>
      <c r="H129" s="9">
        <f t="shared" si="30"/>
        <v>2.514315205280135</v>
      </c>
      <c r="I129" s="9">
        <f t="shared" si="31"/>
        <v>3.2244768187908188</v>
      </c>
      <c r="J129" s="9">
        <f t="shared" si="32"/>
        <v>3.4229043284482152</v>
      </c>
      <c r="K129" s="11">
        <f t="shared" si="33"/>
        <v>0.4081632653061224</v>
      </c>
      <c r="L129" s="11">
        <f t="shared" si="34"/>
        <v>0.31948881789137379</v>
      </c>
      <c r="M129" s="11">
        <f t="shared" si="35"/>
        <v>0.30120481927710846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-0.2814408183689967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0.23174133581990478</v>
      </c>
      <c r="Q129" s="11">
        <f>2*'OddsRatio_working_3-way'!K129*'OddsRatio_working_3-way'!L129*'OddsRatio_working_3-way'!M129</f>
        <v>7.8556385023696523E-2</v>
      </c>
      <c r="R129" s="11">
        <f t="shared" si="36"/>
        <v>0</v>
      </c>
      <c r="S129" s="11">
        <f t="shared" si="37"/>
        <v>-0.82341053853840418</v>
      </c>
      <c r="T129" s="11">
        <f t="shared" si="38"/>
        <v>-0.27912221645369628</v>
      </c>
      <c r="U129" s="11">
        <f>'OddsRatio_working_3-way'!S129-'OddsRatio_working_3-way'!R129^2/3</f>
        <v>-0.82341053853840418</v>
      </c>
      <c r="V129" s="11">
        <f>'OddsRatio_working_3-way'!S129*'OddsRatio_working_3-way'!R129/3-2*'OddsRatio_working_3-way'!R129^3/27-'OddsRatio_working_3-way'!T129</f>
        <v>0.27912221645369628</v>
      </c>
      <c r="W129" s="11">
        <f>'OddsRatio_working_3-way'!V129^2+4*'OddsRatio_working_3-way'!U129^3/27</f>
        <v>-4.7984019371106468E-3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0.14379465711139508</v>
      </c>
      <c r="Y129" s="11">
        <f>IF('OddsRatio_working_3-way'!W129&gt;=0,IF('OddsRatio_working_3-way'!V129+SQRT('OddsRatio_working_3-way'!W129)&gt;0,0,PI()),ACOS('OddsRatio_working_3-way'!V129/(2*'OddsRatio_working_3-way'!X129)))</f>
        <v>0.24325806008265394</v>
      </c>
      <c r="Z129" s="11">
        <f>'OddsRatio_working_3-way'!X129^(1/3)*COS('OddsRatio_working_3-way'!Y129/3)</f>
        <v>0.52217765699315</v>
      </c>
      <c r="AA129" s="11">
        <f>'OddsRatio_working_3-way'!X129^(1/3)*COS(('OddsRatio_working_3-way'!Y129+2*PI())/3)</f>
        <v>-0.2978380534878477</v>
      </c>
      <c r="AB129" s="11">
        <f>'OddsRatio_working_3-way'!X129^(1/3)*COS(('OddsRatio_working_3-way'!Y129+4*PI())/3)</f>
        <v>-0.22433960350530219</v>
      </c>
      <c r="AC129" s="11">
        <f>'OddsRatio_working_3-way'!X129^(1/3)*SIN('OddsRatio_working_3-way'!Y129/3)</f>
        <v>4.243434988244283E-2</v>
      </c>
      <c r="AD129" s="11">
        <f>'OddsRatio_working_3-way'!X129^(1/3)*SIN(('OddsRatio_working_3-way'!Y129+2*PI())/3)</f>
        <v>0.4310019413034834</v>
      </c>
      <c r="AE129" s="11">
        <f>'OddsRatio_working_3-way'!X129^(1/3)*SIN(('OddsRatio_working_3-way'!Y129+4*PI())/3)</f>
        <v>-0.47343629118592634</v>
      </c>
      <c r="AF129" s="11">
        <f>-'OddsRatio_working_3-way'!U129/(3*'OddsRatio_working_3-way'!X129^(1/3))*COS(('OddsRatio_working_3-way'!Y129)/3)</f>
        <v>0.52217765699315</v>
      </c>
      <c r="AG129" s="11">
        <f>-'OddsRatio_working_3-way'!U129/(3*'OddsRatio_working_3-way'!X129^(1/3))*COS(('OddsRatio_working_3-way'!Y129+2*PI())/3)</f>
        <v>-0.2978380534878477</v>
      </c>
      <c r="AH129" s="11">
        <f>-'OddsRatio_working_3-way'!U129/(3*'OddsRatio_working_3-way'!X129^(1/3))*COS(('OddsRatio_working_3-way'!Y129+4*PI())/3)</f>
        <v>-0.22433960350530219</v>
      </c>
      <c r="AI129" s="11">
        <f>'OddsRatio_working_3-way'!U129/(3*'OddsRatio_working_3-way'!X129^(1/3))*SIN(('OddsRatio_working_3-way'!Y129)/3)</f>
        <v>-4.243434988244283E-2</v>
      </c>
      <c r="AJ129" s="11">
        <f>'OddsRatio_working_3-way'!U129/(3*'OddsRatio_working_3-way'!X129^(1/3))*SIN(('OddsRatio_working_3-way'!Y129+2*PI())/3)</f>
        <v>-0.4310019413034834</v>
      </c>
      <c r="AK129" s="11">
        <f>'OddsRatio_working_3-way'!U129/(3*'OddsRatio_working_3-way'!X129^(1/3))*SIN(('OddsRatio_working_3-way'!Y129+4*PI())/3)</f>
        <v>0.47343629118592634</v>
      </c>
      <c r="AL129" s="11">
        <f>'OddsRatio_working_3-way'!Z129+'OddsRatio_working_3-way'!AF129</f>
        <v>1.0443553139863</v>
      </c>
      <c r="AM129" s="11">
        <f>'OddsRatio_working_3-way'!AA129+'OddsRatio_working_3-way'!AG129</f>
        <v>-0.5956761069756954</v>
      </c>
      <c r="AN129" s="11">
        <f>'OddsRatio_working_3-way'!AB129+'OddsRatio_working_3-way'!AH129</f>
        <v>-0.44867920701060438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1.0443553139863</v>
      </c>
      <c r="AS129" s="11">
        <f>IF(('OddsRatio_working_3-way'!X129=0),IF(Q129&gt;0,-Q129^(1/3),(-Q129)^(1/3)),'OddsRatio_working_3-way'!AM129-'OddsRatio_working_3-way'!R129/3)</f>
        <v>-0.5956761069756954</v>
      </c>
      <c r="AT129" s="11">
        <f>IF(('OddsRatio_working_3-way'!X129=0),IF(Q129&gt;0,-Q129^(1/3),(-Q129)^(1/3)),'OddsRatio_working_3-way'!AN129-'OddsRatio_working_3-way'!R129/3)</f>
        <v>-0.44867920701060438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3.02</v>
      </c>
      <c r="B130" s="4">
        <f>IF('True_Odds_Calculator_3-way'!B131="","",'True_Odds_Calculator_3-way'!B131)</f>
        <v>3</v>
      </c>
      <c r="C130" s="4">
        <f>IF('True_Odds_Calculator_3-way'!C131="","",'True_Odds_Calculator_3-way'!C131)</f>
        <v>2.67</v>
      </c>
      <c r="D130" s="9">
        <f t="shared" si="26"/>
        <v>0.31839948230573717</v>
      </c>
      <c r="E130" s="9">
        <f t="shared" si="27"/>
        <v>0.32056280681144217</v>
      </c>
      <c r="F130" s="9">
        <f t="shared" si="28"/>
        <v>0.36103771088282072</v>
      </c>
      <c r="G130" s="9">
        <f t="shared" si="29"/>
        <v>1.0597567446247886</v>
      </c>
      <c r="H130" s="9">
        <f t="shared" si="30"/>
        <v>3.1407086241420727</v>
      </c>
      <c r="I130" s="9">
        <f t="shared" si="31"/>
        <v>3.1195134892495768</v>
      </c>
      <c r="J130" s="9">
        <f t="shared" si="32"/>
        <v>2.7697937635233969</v>
      </c>
      <c r="K130" s="11">
        <f t="shared" si="33"/>
        <v>0.33112582781456956</v>
      </c>
      <c r="L130" s="11">
        <f t="shared" si="34"/>
        <v>0.33333333333333331</v>
      </c>
      <c r="M130" s="11">
        <f t="shared" si="35"/>
        <v>0.37453183520599254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-0.27890633396995468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0.235219221006854</v>
      </c>
      <c r="Q130" s="11">
        <f>2*'OddsRatio_working_3-way'!K130*'OddsRatio_working_3-way'!L130*'OddsRatio_working_3-way'!M130</f>
        <v>8.2678109316996151E-2</v>
      </c>
      <c r="R130" s="11">
        <f t="shared" si="36"/>
        <v>0</v>
      </c>
      <c r="S130" s="11">
        <f t="shared" si="37"/>
        <v>-0.84336277939171189</v>
      </c>
      <c r="T130" s="11">
        <f t="shared" si="38"/>
        <v>-0.29643682931167381</v>
      </c>
      <c r="U130" s="11">
        <f>'OddsRatio_working_3-way'!S130-'OddsRatio_working_3-way'!R130^2/3</f>
        <v>-0.84336277939171189</v>
      </c>
      <c r="V130" s="11">
        <f>'OddsRatio_working_3-way'!S130*'OddsRatio_working_3-way'!R130/3-2*'OddsRatio_working_3-way'!R130^3/27-'OddsRatio_working_3-way'!T130</f>
        <v>0.29643682931167381</v>
      </c>
      <c r="W130" s="11">
        <f>'OddsRatio_working_3-way'!V130^2+4*'OddsRatio_working_3-way'!U130^3/27</f>
        <v>-9.9200123837375753E-4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0.1490526710685959</v>
      </c>
      <c r="Y130" s="11">
        <f>IF('OddsRatio_working_3-way'!W130&gt;=0,IF('OddsRatio_working_3-way'!V130+SQRT('OddsRatio_working_3-way'!W130)&gt;0,0,PI()),ACOS('OddsRatio_working_3-way'!V130/(2*'OddsRatio_working_3-way'!X130)))</f>
        <v>0.10585165814856046</v>
      </c>
      <c r="Z130" s="11">
        <f>'OddsRatio_working_3-way'!X130^(1/3)*COS('OddsRatio_working_3-way'!Y130/3)</f>
        <v>0.52987837231239432</v>
      </c>
      <c r="AA130" s="11">
        <f>'OddsRatio_working_3-way'!X130^(1/3)*COS(('OddsRatio_working_3-way'!Y130+2*PI())/3)</f>
        <v>-0.28113726519673987</v>
      </c>
      <c r="AB130" s="11">
        <f>'OddsRatio_working_3-way'!X130^(1/3)*COS(('OddsRatio_working_3-way'!Y130+4*PI())/3)</f>
        <v>-0.24874110711565456</v>
      </c>
      <c r="AC130" s="11">
        <f>'OddsRatio_working_3-way'!X130^(1/3)*SIN('OddsRatio_working_3-way'!Y130/3)</f>
        <v>1.870393058882423E-2</v>
      </c>
      <c r="AD130" s="11">
        <f>'OddsRatio_working_3-way'!X130^(1/3)*SIN(('OddsRatio_working_3-way'!Y130+2*PI())/3)</f>
        <v>0.44953616604407021</v>
      </c>
      <c r="AE130" s="11">
        <f>'OddsRatio_working_3-way'!X130^(1/3)*SIN(('OddsRatio_working_3-way'!Y130+4*PI())/3)</f>
        <v>-0.46824009663289451</v>
      </c>
      <c r="AF130" s="11">
        <f>-'OddsRatio_working_3-way'!U130/(3*'OddsRatio_working_3-way'!X130^(1/3))*COS(('OddsRatio_working_3-way'!Y130)/3)</f>
        <v>0.52987837231239443</v>
      </c>
      <c r="AG130" s="11">
        <f>-'OddsRatio_working_3-way'!U130/(3*'OddsRatio_working_3-way'!X130^(1/3))*COS(('OddsRatio_working_3-way'!Y130+2*PI())/3)</f>
        <v>-0.28113726519673998</v>
      </c>
      <c r="AH130" s="11">
        <f>-'OddsRatio_working_3-way'!U130/(3*'OddsRatio_working_3-way'!X130^(1/3))*COS(('OddsRatio_working_3-way'!Y130+4*PI())/3)</f>
        <v>-0.24874110711565461</v>
      </c>
      <c r="AI130" s="11">
        <f>'OddsRatio_working_3-way'!U130/(3*'OddsRatio_working_3-way'!X130^(1/3))*SIN(('OddsRatio_working_3-way'!Y130)/3)</f>
        <v>-1.8703930588824233E-2</v>
      </c>
      <c r="AJ130" s="11">
        <f>'OddsRatio_working_3-way'!U130/(3*'OddsRatio_working_3-way'!X130^(1/3))*SIN(('OddsRatio_working_3-way'!Y130+2*PI())/3)</f>
        <v>-0.44953616604407032</v>
      </c>
      <c r="AK130" s="11">
        <f>'OddsRatio_working_3-way'!U130/(3*'OddsRatio_working_3-way'!X130^(1/3))*SIN(('OddsRatio_working_3-way'!Y130+4*PI())/3)</f>
        <v>0.46824009663289462</v>
      </c>
      <c r="AL130" s="11">
        <f>'OddsRatio_working_3-way'!Z130+'OddsRatio_working_3-way'!AF130</f>
        <v>1.0597567446247886</v>
      </c>
      <c r="AM130" s="11">
        <f>'OddsRatio_working_3-way'!AA130+'OddsRatio_working_3-way'!AG130</f>
        <v>-0.56227453039347985</v>
      </c>
      <c r="AN130" s="11">
        <f>'OddsRatio_working_3-way'!AB130+'OddsRatio_working_3-way'!AH130</f>
        <v>-0.49748221423130917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1.0597567446247886</v>
      </c>
      <c r="AS130" s="11">
        <f>IF(('OddsRatio_working_3-way'!X130=0),IF(Q130&gt;0,-Q130^(1/3),(-Q130)^(1/3)),'OddsRatio_working_3-way'!AM130-'OddsRatio_working_3-way'!R130/3)</f>
        <v>-0.56227453039347985</v>
      </c>
      <c r="AT130" s="11">
        <f>IF(('OddsRatio_working_3-way'!X130=0),IF(Q130&gt;0,-Q130^(1/3),(-Q130)^(1/3)),'OddsRatio_working_3-way'!AN130-'OddsRatio_working_3-way'!R130/3)</f>
        <v>-0.49748221423130917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2.38</v>
      </c>
      <c r="B131" s="4">
        <f>IF('True_Odds_Calculator_3-way'!B132="","",'True_Odds_Calculator_3-way'!B132)</f>
        <v>3.51</v>
      </c>
      <c r="C131" s="4">
        <f>IF('True_Odds_Calculator_3-way'!C132="","",'True_Odds_Calculator_3-way'!C132)</f>
        <v>3.1</v>
      </c>
      <c r="D131" s="9">
        <f t="shared" si="26"/>
        <v>0.41002122162363364</v>
      </c>
      <c r="E131" s="9">
        <f t="shared" si="27"/>
        <v>0.27646255705912581</v>
      </c>
      <c r="F131" s="9">
        <f t="shared" si="28"/>
        <v>0.31351622131724061</v>
      </c>
      <c r="G131" s="9">
        <f t="shared" si="29"/>
        <v>1.0426798208224139</v>
      </c>
      <c r="H131" s="9">
        <f t="shared" si="30"/>
        <v>2.4388981527349314</v>
      </c>
      <c r="I131" s="9">
        <f t="shared" si="31"/>
        <v>3.6171263502642583</v>
      </c>
      <c r="J131" s="9">
        <f t="shared" si="32"/>
        <v>3.1896276237270689</v>
      </c>
      <c r="K131" s="11">
        <f t="shared" si="33"/>
        <v>0.42016806722689076</v>
      </c>
      <c r="L131" s="11">
        <f t="shared" si="34"/>
        <v>0.28490028490028491</v>
      </c>
      <c r="M131" s="11">
        <f t="shared" si="35"/>
        <v>0.32258064516129031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-0.2808835693086168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0.23130288784937744</v>
      </c>
      <c r="Q131" s="11">
        <f>2*'OddsRatio_working_3-way'!K131*'OddsRatio_working_3-way'!L131*'OddsRatio_working_3-way'!M131</f>
        <v>7.722967874770531E-2</v>
      </c>
      <c r="R131" s="11">
        <f t="shared" si="36"/>
        <v>0</v>
      </c>
      <c r="S131" s="11">
        <f t="shared" si="37"/>
        <v>-0.82348315502654668</v>
      </c>
      <c r="T131" s="11">
        <f t="shared" si="38"/>
        <v>-0.27495263940786191</v>
      </c>
      <c r="U131" s="11">
        <f>'OddsRatio_working_3-way'!S131-'OddsRatio_working_3-way'!R131^2/3</f>
        <v>-0.82348315502654668</v>
      </c>
      <c r="V131" s="11">
        <f>'OddsRatio_working_3-way'!S131*'OddsRatio_working_3-way'!R131/3-2*'OddsRatio_working_3-way'!R131^3/27-'OddsRatio_working_3-way'!T131</f>
        <v>0.27495263940786191</v>
      </c>
      <c r="W131" s="11">
        <f>'OddsRatio_working_3-way'!V131^2+4*'OddsRatio_working_3-way'!U131^3/27</f>
        <v>-7.1305435946593942E-3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0.14381367938413328</v>
      </c>
      <c r="Y131" s="11">
        <f>IF('OddsRatio_working_3-way'!W131&gt;=0,IF('OddsRatio_working_3-way'!V131+SQRT('OddsRatio_working_3-way'!W131)&gt;0,0,PI()),ACOS('OddsRatio_working_3-way'!V131/(2*'OddsRatio_working_3-way'!X131)))</f>
        <v>0.29797301730358816</v>
      </c>
      <c r="Z131" s="11">
        <f>'OddsRatio_working_3-way'!X131^(1/3)*COS('OddsRatio_working_3-way'!Y131/3)</f>
        <v>0.52133991041120697</v>
      </c>
      <c r="AA131" s="11">
        <f>'OddsRatio_working_3-way'!X131^(1/3)*COS(('OddsRatio_working_3-way'!Y131+2*PI())/3)</f>
        <v>-0.30566231140043615</v>
      </c>
      <c r="AB131" s="11">
        <f>'OddsRatio_working_3-way'!X131^(1/3)*COS(('OddsRatio_working_3-way'!Y131+4*PI())/3)</f>
        <v>-0.21567759901077097</v>
      </c>
      <c r="AC131" s="11">
        <f>'OddsRatio_working_3-way'!X131^(1/3)*SIN('OddsRatio_working_3-way'!Y131/3)</f>
        <v>5.1952697921124343E-2</v>
      </c>
      <c r="AD131" s="11">
        <f>'OddsRatio_working_3-way'!X131^(1/3)*SIN(('OddsRatio_working_3-way'!Y131+2*PI())/3)</f>
        <v>0.4255172574622465</v>
      </c>
      <c r="AE131" s="11">
        <f>'OddsRatio_working_3-way'!X131^(1/3)*SIN(('OddsRatio_working_3-way'!Y131+4*PI())/3)</f>
        <v>-0.47746995538337073</v>
      </c>
      <c r="AF131" s="11">
        <f>-'OddsRatio_working_3-way'!U131/(3*'OddsRatio_working_3-way'!X131^(1/3))*COS(('OddsRatio_working_3-way'!Y131)/3)</f>
        <v>0.52133991041120697</v>
      </c>
      <c r="AG131" s="11">
        <f>-'OddsRatio_working_3-way'!U131/(3*'OddsRatio_working_3-way'!X131^(1/3))*COS(('OddsRatio_working_3-way'!Y131+2*PI())/3)</f>
        <v>-0.30566231140043615</v>
      </c>
      <c r="AH131" s="11">
        <f>-'OddsRatio_working_3-way'!U131/(3*'OddsRatio_working_3-way'!X131^(1/3))*COS(('OddsRatio_working_3-way'!Y131+4*PI())/3)</f>
        <v>-0.21567759901077097</v>
      </c>
      <c r="AI131" s="11">
        <f>'OddsRatio_working_3-way'!U131/(3*'OddsRatio_working_3-way'!X131^(1/3))*SIN(('OddsRatio_working_3-way'!Y131)/3)</f>
        <v>-5.1952697921124343E-2</v>
      </c>
      <c r="AJ131" s="11">
        <f>'OddsRatio_working_3-way'!U131/(3*'OddsRatio_working_3-way'!X131^(1/3))*SIN(('OddsRatio_working_3-way'!Y131+2*PI())/3)</f>
        <v>-0.4255172574622465</v>
      </c>
      <c r="AK131" s="11">
        <f>'OddsRatio_working_3-way'!U131/(3*'OddsRatio_working_3-way'!X131^(1/3))*SIN(('OddsRatio_working_3-way'!Y131+4*PI())/3)</f>
        <v>0.47746995538337073</v>
      </c>
      <c r="AL131" s="11">
        <f>'OddsRatio_working_3-way'!Z131+'OddsRatio_working_3-way'!AF131</f>
        <v>1.0426798208224139</v>
      </c>
      <c r="AM131" s="11">
        <f>'OddsRatio_working_3-way'!AA131+'OddsRatio_working_3-way'!AG131</f>
        <v>-0.6113246228008723</v>
      </c>
      <c r="AN131" s="11">
        <f>'OddsRatio_working_3-way'!AB131+'OddsRatio_working_3-way'!AH131</f>
        <v>-0.43135519802154193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1.0426798208224139</v>
      </c>
      <c r="AS131" s="11">
        <f>IF(('OddsRatio_working_3-way'!X131=0),IF(Q131&gt;0,-Q131^(1/3),(-Q131)^(1/3)),'OddsRatio_working_3-way'!AM131-'OddsRatio_working_3-way'!R131/3)</f>
        <v>-0.6113246228008723</v>
      </c>
      <c r="AT131" s="11">
        <f>IF(('OddsRatio_working_3-way'!X131=0),IF(Q131&gt;0,-Q131^(1/3),(-Q131)^(1/3)),'OddsRatio_working_3-way'!AN131-'OddsRatio_working_3-way'!R131/3)</f>
        <v>-0.43135519802154193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2.89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2.5499999999999998</v>
      </c>
      <c r="D132" s="9">
        <f t="shared" ref="D132:D195" si="39">(K132/(AR132+K132-(AR132*K132)))</f>
        <v>0.33655955347679284</v>
      </c>
      <c r="E132" s="9">
        <f t="shared" ref="E132:E195" si="40">(L132/(AR132+L132-(AR132*L132)))</f>
        <v>0.28126909583675808</v>
      </c>
      <c r="F132" s="9">
        <f t="shared" ref="F132:F195" si="41">(M132/(AR132+M132-(AR132*M132)))</f>
        <v>0.38217135068644914</v>
      </c>
      <c r="G132" s="9">
        <f t="shared" ref="G132:G195" si="42">AR132</f>
        <v>1.0429853725911984</v>
      </c>
      <c r="H132" s="9">
        <f t="shared" ref="H132:H195" si="43">IF(A132="","",1/D132)</f>
        <v>2.9712423541973654</v>
      </c>
      <c r="I132" s="9">
        <f t="shared" ref="I132:I195" si="44">IF(B132="","",1/E132)</f>
        <v>3.5553141628484357</v>
      </c>
      <c r="J132" s="9">
        <f t="shared" ref="J132:J195" si="45">IF(C132="","",1/F132)</f>
        <v>2.6166273275163574</v>
      </c>
      <c r="K132" s="11">
        <f t="shared" ref="K132:K195" si="46">1/A132</f>
        <v>0.34602076124567471</v>
      </c>
      <c r="L132" s="11">
        <f t="shared" ref="L132:L195" si="47">1/B132</f>
        <v>0.28985507246376813</v>
      </c>
      <c r="M132" s="11">
        <f t="shared" ref="M132:M195" si="48">1/C132</f>
        <v>0.39215686274509809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-0.28229453357994327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0.23166380036794823</v>
      </c>
      <c r="Q132" s="11">
        <f>2*'OddsRatio_working_3-way'!K132*'OddsRatio_working_3-way'!L132*'OddsRatio_working_3-way'!M132</f>
        <v>7.8663429666535889E-2</v>
      </c>
      <c r="R132" s="11">
        <f t="shared" ref="R132:R195" si="49">O132/N132</f>
        <v>0</v>
      </c>
      <c r="S132" s="11">
        <f t="shared" ref="S132:S195" si="50">P132/N132</f>
        <v>-0.82064571860490221</v>
      </c>
      <c r="T132" s="11">
        <f t="shared" ref="T132:T195" si="51">Q132/N132</f>
        <v>-0.27865728984886318</v>
      </c>
      <c r="U132" s="11">
        <f>'OddsRatio_working_3-way'!S132-'OddsRatio_working_3-way'!R132^2/3</f>
        <v>-0.82064571860490221</v>
      </c>
      <c r="V132" s="11">
        <f>'OddsRatio_working_3-way'!S132*'OddsRatio_working_3-way'!R132/3-2*'OddsRatio_working_3-way'!R132^3/27-'OddsRatio_working_3-way'!T132</f>
        <v>0.27865728984886318</v>
      </c>
      <c r="W132" s="11">
        <f>'OddsRatio_working_3-way'!V132^2+4*'OddsRatio_working_3-way'!U132^3/27</f>
        <v>-4.2273843758990765E-3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0.14307102218986592</v>
      </c>
      <c r="Y132" s="11">
        <f>IF('OddsRatio_working_3-way'!W132&gt;=0,IF('OddsRatio_working_3-way'!V132+SQRT('OddsRatio_working_3-way'!W132)&gt;0,0,PI()),ACOS('OddsRatio_working_3-way'!V132/(2*'OddsRatio_working_3-way'!X132)))</f>
        <v>0.22922616279003827</v>
      </c>
      <c r="Z132" s="11">
        <f>'OddsRatio_working_3-way'!X132^(1/3)*COS('OddsRatio_working_3-way'!Y132/3)</f>
        <v>0.52149268629559919</v>
      </c>
      <c r="AA132" s="11">
        <f>'OddsRatio_working_3-way'!X132^(1/3)*COS(('OddsRatio_working_3-way'!Y132+2*PI())/3)</f>
        <v>-0.29532181503720945</v>
      </c>
      <c r="AB132" s="11">
        <f>'OddsRatio_working_3-way'!X132^(1/3)*COS(('OddsRatio_working_3-way'!Y132+4*PI())/3)</f>
        <v>-0.22617087125838969</v>
      </c>
      <c r="AC132" s="11">
        <f>'OddsRatio_working_3-way'!X132^(1/3)*SIN('OddsRatio_working_3-way'!Y132/3)</f>
        <v>3.9924316005418285E-2</v>
      </c>
      <c r="AD132" s="11">
        <f>'OddsRatio_working_3-way'!X132^(1/3)*SIN(('OddsRatio_working_3-way'!Y132+2*PI())/3)</f>
        <v>0.43166375621706876</v>
      </c>
      <c r="AE132" s="11">
        <f>'OddsRatio_working_3-way'!X132^(1/3)*SIN(('OddsRatio_working_3-way'!Y132+4*PI())/3)</f>
        <v>-0.47158807222248705</v>
      </c>
      <c r="AF132" s="11">
        <f>-'OddsRatio_working_3-way'!U132/(3*'OddsRatio_working_3-way'!X132^(1/3))*COS(('OddsRatio_working_3-way'!Y132)/3)</f>
        <v>0.52149268629559919</v>
      </c>
      <c r="AG132" s="11">
        <f>-'OddsRatio_working_3-way'!U132/(3*'OddsRatio_working_3-way'!X132^(1/3))*COS(('OddsRatio_working_3-way'!Y132+2*PI())/3)</f>
        <v>-0.29532181503720945</v>
      </c>
      <c r="AH132" s="11">
        <f>-'OddsRatio_working_3-way'!U132/(3*'OddsRatio_working_3-way'!X132^(1/3))*COS(('OddsRatio_working_3-way'!Y132+4*PI())/3)</f>
        <v>-0.22617087125838969</v>
      </c>
      <c r="AI132" s="11">
        <f>'OddsRatio_working_3-way'!U132/(3*'OddsRatio_working_3-way'!X132^(1/3))*SIN(('OddsRatio_working_3-way'!Y132)/3)</f>
        <v>-3.9924316005418285E-2</v>
      </c>
      <c r="AJ132" s="11">
        <f>'OddsRatio_working_3-way'!U132/(3*'OddsRatio_working_3-way'!X132^(1/3))*SIN(('OddsRatio_working_3-way'!Y132+2*PI())/3)</f>
        <v>-0.43166375621706876</v>
      </c>
      <c r="AK132" s="11">
        <f>'OddsRatio_working_3-way'!U132/(3*'OddsRatio_working_3-way'!X132^(1/3))*SIN(('OddsRatio_working_3-way'!Y132+4*PI())/3)</f>
        <v>0.47158807222248705</v>
      </c>
      <c r="AL132" s="11">
        <f>'OddsRatio_working_3-way'!Z132+'OddsRatio_working_3-way'!AF132</f>
        <v>1.0429853725911984</v>
      </c>
      <c r="AM132" s="11">
        <f>'OddsRatio_working_3-way'!AA132+'OddsRatio_working_3-way'!AG132</f>
        <v>-0.59064363007441889</v>
      </c>
      <c r="AN132" s="11">
        <f>'OddsRatio_working_3-way'!AB132+'OddsRatio_working_3-way'!AH132</f>
        <v>-0.45234174251677939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1.0429853725911984</v>
      </c>
      <c r="AS132" s="11">
        <f>IF(('OddsRatio_working_3-way'!X132=0),IF(Q132&gt;0,-Q132^(1/3),(-Q132)^(1/3)),'OddsRatio_working_3-way'!AM132-'OddsRatio_working_3-way'!R132/3)</f>
        <v>-0.59064363007441889</v>
      </c>
      <c r="AT132" s="11">
        <f>IF(('OddsRatio_working_3-way'!X132=0),IF(Q132&gt;0,-Q132^(1/3),(-Q132)^(1/3)),'OddsRatio_working_3-way'!AN132-'OddsRatio_working_3-way'!R132/3)</f>
        <v>-0.45234174251677939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2.6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2.75</v>
      </c>
      <c r="D133" s="9">
        <f t="shared" si="39"/>
        <v>0.37484748229019915</v>
      </c>
      <c r="E133" s="9">
        <f t="shared" si="40"/>
        <v>0.27105783383804694</v>
      </c>
      <c r="F133" s="9">
        <f t="shared" si="41"/>
        <v>0.35409468387175402</v>
      </c>
      <c r="G133" s="9">
        <f t="shared" si="42"/>
        <v>1.0423447989604953</v>
      </c>
      <c r="H133" s="9">
        <f t="shared" si="43"/>
        <v>2.6677516783367929</v>
      </c>
      <c r="I133" s="9">
        <f t="shared" si="44"/>
        <v>3.6892495813180788</v>
      </c>
      <c r="J133" s="9">
        <f t="shared" si="45"/>
        <v>2.8241033981808661</v>
      </c>
      <c r="K133" s="11">
        <f t="shared" si="46"/>
        <v>0.38461538461538458</v>
      </c>
      <c r="L133" s="11">
        <f t="shared" si="47"/>
        <v>0.27932960893854747</v>
      </c>
      <c r="M133" s="11">
        <f t="shared" si="48"/>
        <v>0.36363636363636365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-0.2822205727233662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0.23166777356721488</v>
      </c>
      <c r="Q133" s="11">
        <f>2*'OddsRatio_working_3-way'!K133*'OddsRatio_working_3-way'!L133*'OddsRatio_working_3-way'!M133</f>
        <v>7.813415634644684E-2</v>
      </c>
      <c r="R133" s="11">
        <f t="shared" si="49"/>
        <v>0</v>
      </c>
      <c r="S133" s="11">
        <f t="shared" si="50"/>
        <v>-0.82087486157253531</v>
      </c>
      <c r="T133" s="11">
        <f t="shared" si="51"/>
        <v>-0.27685492801771849</v>
      </c>
      <c r="U133" s="11">
        <f>'OddsRatio_working_3-way'!S133-'OddsRatio_working_3-way'!R133^2/3</f>
        <v>-0.82087486157253531</v>
      </c>
      <c r="V133" s="11">
        <f>'OddsRatio_working_3-way'!S133*'OddsRatio_working_3-way'!R133/3-2*'OddsRatio_working_3-way'!R133^3/27-'OddsRatio_working_3-way'!T133</f>
        <v>0.27685492801771849</v>
      </c>
      <c r="W133" s="11">
        <f>'OddsRatio_working_3-way'!V133^2+4*'OddsRatio_working_3-way'!U133^3/27</f>
        <v>-5.2972235397615586E-3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0.14313094940251186</v>
      </c>
      <c r="Y133" s="11">
        <f>IF('OddsRatio_working_3-way'!W133&gt;=0,IF('OddsRatio_working_3-way'!V133+SQRT('OddsRatio_working_3-way'!W133)&gt;0,0,PI()),ACOS('OddsRatio_working_3-way'!V133/(2*'OddsRatio_working_3-way'!X133)))</f>
        <v>0.25707192315454375</v>
      </c>
      <c r="Z133" s="11">
        <f>'OddsRatio_working_3-way'!X133^(1/3)*COS('OddsRatio_working_3-way'!Y133/3)</f>
        <v>0.52117239948024763</v>
      </c>
      <c r="AA133" s="11">
        <f>'OddsRatio_working_3-way'!X133^(1/3)*COS(('OddsRatio_working_3-way'!Y133+2*PI())/3)</f>
        <v>-0.29935748948053315</v>
      </c>
      <c r="AB133" s="11">
        <f>'OddsRatio_working_3-way'!X133^(1/3)*COS(('OddsRatio_working_3-way'!Y133+4*PI())/3)</f>
        <v>-0.22181490999971415</v>
      </c>
      <c r="AC133" s="11">
        <f>'OddsRatio_working_3-way'!X133^(1/3)*SIN('OddsRatio_working_3-way'!Y133/3)</f>
        <v>4.4769229136908742E-2</v>
      </c>
      <c r="AD133" s="11">
        <f>'OddsRatio_working_3-way'!X133^(1/3)*SIN(('OddsRatio_working_3-way'!Y133+2*PI())/3)</f>
        <v>0.42896392313273185</v>
      </c>
      <c r="AE133" s="11">
        <f>'OddsRatio_working_3-way'!X133^(1/3)*SIN(('OddsRatio_working_3-way'!Y133+4*PI())/3)</f>
        <v>-0.47373315226964063</v>
      </c>
      <c r="AF133" s="11">
        <f>-'OddsRatio_working_3-way'!U133/(3*'OddsRatio_working_3-way'!X133^(1/3))*COS(('OddsRatio_working_3-way'!Y133)/3)</f>
        <v>0.52117239948024763</v>
      </c>
      <c r="AG133" s="11">
        <f>-'OddsRatio_working_3-way'!U133/(3*'OddsRatio_working_3-way'!X133^(1/3))*COS(('OddsRatio_working_3-way'!Y133+2*PI())/3)</f>
        <v>-0.29935748948053315</v>
      </c>
      <c r="AH133" s="11">
        <f>-'OddsRatio_working_3-way'!U133/(3*'OddsRatio_working_3-way'!X133^(1/3))*COS(('OddsRatio_working_3-way'!Y133+4*PI())/3)</f>
        <v>-0.22181490999971415</v>
      </c>
      <c r="AI133" s="11">
        <f>'OddsRatio_working_3-way'!U133/(3*'OddsRatio_working_3-way'!X133^(1/3))*SIN(('OddsRatio_working_3-way'!Y133)/3)</f>
        <v>-4.4769229136908742E-2</v>
      </c>
      <c r="AJ133" s="11">
        <f>'OddsRatio_working_3-way'!U133/(3*'OddsRatio_working_3-way'!X133^(1/3))*SIN(('OddsRatio_working_3-way'!Y133+2*PI())/3)</f>
        <v>-0.42896392313273185</v>
      </c>
      <c r="AK133" s="11">
        <f>'OddsRatio_working_3-way'!U133/(3*'OddsRatio_working_3-way'!X133^(1/3))*SIN(('OddsRatio_working_3-way'!Y133+4*PI())/3)</f>
        <v>0.47373315226964063</v>
      </c>
      <c r="AL133" s="11">
        <f>'OddsRatio_working_3-way'!Z133+'OddsRatio_working_3-way'!AF133</f>
        <v>1.0423447989604953</v>
      </c>
      <c r="AM133" s="11">
        <f>'OddsRatio_working_3-way'!AA133+'OddsRatio_working_3-way'!AG133</f>
        <v>-0.59871497896106629</v>
      </c>
      <c r="AN133" s="11">
        <f>'OddsRatio_working_3-way'!AB133+'OddsRatio_working_3-way'!AH133</f>
        <v>-0.4436298199994283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1.0423447989604953</v>
      </c>
      <c r="AS133" s="11">
        <f>IF(('OddsRatio_working_3-way'!X133=0),IF(Q133&gt;0,-Q133^(1/3),(-Q133)^(1/3)),'OddsRatio_working_3-way'!AM133-'OddsRatio_working_3-way'!R133/3)</f>
        <v>-0.59871497896106629</v>
      </c>
      <c r="AT133" s="11">
        <f>IF(('OddsRatio_working_3-way'!X133=0),IF(Q133&gt;0,-Q133^(1/3),(-Q133)^(1/3)),'OddsRatio_working_3-way'!AN133-'OddsRatio_working_3-way'!R133/3)</f>
        <v>-0.4436298199994283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1.62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5.6</v>
      </c>
      <c r="D134" s="9">
        <f t="shared" si="39"/>
        <v>0.59610248195813553</v>
      </c>
      <c r="E134" s="9">
        <f t="shared" si="40"/>
        <v>0.2379798850036684</v>
      </c>
      <c r="F134" s="9">
        <f t="shared" si="41"/>
        <v>0.16591763303819596</v>
      </c>
      <c r="G134" s="9">
        <f t="shared" si="42"/>
        <v>1.0928449880044182</v>
      </c>
      <c r="H134" s="9">
        <f t="shared" si="43"/>
        <v>1.6775638925627394</v>
      </c>
      <c r="I134" s="9">
        <f t="shared" si="44"/>
        <v>4.2020358148529455</v>
      </c>
      <c r="J134" s="9">
        <f t="shared" si="45"/>
        <v>6.027086944820323</v>
      </c>
      <c r="K134" s="11">
        <f t="shared" si="46"/>
        <v>0.61728395061728392</v>
      </c>
      <c r="L134" s="11">
        <f t="shared" si="47"/>
        <v>0.2544529262086514</v>
      </c>
      <c r="M134" s="11">
        <f t="shared" si="48"/>
        <v>0.17857142857142858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-0.23438053951200677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0.22859252078929773</v>
      </c>
      <c r="Q134" s="11">
        <f>2*'OddsRatio_working_3-way'!K134*'OddsRatio_working_3-way'!L134*'OddsRatio_working_3-way'!M134</f>
        <v>5.6096324120073059E-2</v>
      </c>
      <c r="R134" s="11">
        <f t="shared" si="49"/>
        <v>0</v>
      </c>
      <c r="S134" s="11">
        <f t="shared" si="50"/>
        <v>-0.97530503712142647</v>
      </c>
      <c r="T134" s="11">
        <f t="shared" si="51"/>
        <v>-0.23933865941630098</v>
      </c>
      <c r="U134" s="11">
        <f>'OddsRatio_working_3-way'!S134-'OddsRatio_working_3-way'!R134^2/3</f>
        <v>-0.97530503712142647</v>
      </c>
      <c r="V134" s="11">
        <f>'OddsRatio_working_3-way'!S134*'OddsRatio_working_3-way'!R134/3-2*'OddsRatio_working_3-way'!R134^3/27-'OddsRatio_working_3-way'!T134</f>
        <v>0.23933865941630098</v>
      </c>
      <c r="W134" s="11">
        <f>'OddsRatio_working_3-way'!V134^2+4*'OddsRatio_working_3-way'!U134^3/27</f>
        <v>-8.015842461746181E-2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0.18536546233633569</v>
      </c>
      <c r="Y134" s="11">
        <f>IF('OddsRatio_working_3-way'!W134&gt;=0,IF('OddsRatio_working_3-way'!V134+SQRT('OddsRatio_working_3-way'!W134)&gt;0,0,PI()),ACOS('OddsRatio_working_3-way'!V134/(2*'OddsRatio_working_3-way'!X134)))</f>
        <v>0.86900608745999663</v>
      </c>
      <c r="Z134" s="11">
        <f>'OddsRatio_working_3-way'!X134^(1/3)*COS('OddsRatio_working_3-way'!Y134/3)</f>
        <v>0.5464224940022091</v>
      </c>
      <c r="AA134" s="11">
        <f>'OddsRatio_working_3-way'!X134^(1/3)*COS(('OddsRatio_working_3-way'!Y134+2*PI())/3)</f>
        <v>-0.41425415826097922</v>
      </c>
      <c r="AB134" s="11">
        <f>'OddsRatio_working_3-way'!X134^(1/3)*COS(('OddsRatio_working_3-way'!Y134+4*PI())/3)</f>
        <v>-0.13216833574122966</v>
      </c>
      <c r="AC134" s="11">
        <f>'OddsRatio_working_3-way'!X134^(1/3)*SIN('OddsRatio_working_3-way'!Y134/3)</f>
        <v>0.16286232556635435</v>
      </c>
      <c r="AD134" s="11">
        <f>'OddsRatio_working_3-way'!X134^(1/3)*SIN(('OddsRatio_working_3-way'!Y134+2*PI())/3)</f>
        <v>0.39178459822198608</v>
      </c>
      <c r="AE134" s="11">
        <f>'OddsRatio_working_3-way'!X134^(1/3)*SIN(('OddsRatio_working_3-way'!Y134+4*PI())/3)</f>
        <v>-0.55464692378834035</v>
      </c>
      <c r="AF134" s="11">
        <f>-'OddsRatio_working_3-way'!U134/(3*'OddsRatio_working_3-way'!X134^(1/3))*COS(('OddsRatio_working_3-way'!Y134)/3)</f>
        <v>0.54642249400220921</v>
      </c>
      <c r="AG134" s="11">
        <f>-'OddsRatio_working_3-way'!U134/(3*'OddsRatio_working_3-way'!X134^(1/3))*COS(('OddsRatio_working_3-way'!Y134+2*PI())/3)</f>
        <v>-0.41425415826097928</v>
      </c>
      <c r="AH134" s="11">
        <f>-'OddsRatio_working_3-way'!U134/(3*'OddsRatio_working_3-way'!X134^(1/3))*COS(('OddsRatio_working_3-way'!Y134+4*PI())/3)</f>
        <v>-0.13216833574122969</v>
      </c>
      <c r="AI134" s="11">
        <f>'OddsRatio_working_3-way'!U134/(3*'OddsRatio_working_3-way'!X134^(1/3))*SIN(('OddsRatio_working_3-way'!Y134)/3)</f>
        <v>-0.16286232556635441</v>
      </c>
      <c r="AJ134" s="11">
        <f>'OddsRatio_working_3-way'!U134/(3*'OddsRatio_working_3-way'!X134^(1/3))*SIN(('OddsRatio_working_3-way'!Y134+2*PI())/3)</f>
        <v>-0.39178459822198619</v>
      </c>
      <c r="AK134" s="11">
        <f>'OddsRatio_working_3-way'!U134/(3*'OddsRatio_working_3-way'!X134^(1/3))*SIN(('OddsRatio_working_3-way'!Y134+4*PI())/3)</f>
        <v>0.55464692378834046</v>
      </c>
      <c r="AL134" s="11">
        <f>'OddsRatio_working_3-way'!Z134+'OddsRatio_working_3-way'!AF134</f>
        <v>1.0928449880044182</v>
      </c>
      <c r="AM134" s="11">
        <f>'OddsRatio_working_3-way'!AA134+'OddsRatio_working_3-way'!AG134</f>
        <v>-0.82850831652195844</v>
      </c>
      <c r="AN134" s="11">
        <f>'OddsRatio_working_3-way'!AB134+'OddsRatio_working_3-way'!AH134</f>
        <v>-0.26433667148245932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1.0928449880044182</v>
      </c>
      <c r="AS134" s="11">
        <f>IF(('OddsRatio_working_3-way'!X134=0),IF(Q134&gt;0,-Q134^(1/3),(-Q134)^(1/3)),'OddsRatio_working_3-way'!AM134-'OddsRatio_working_3-way'!R134/3)</f>
        <v>-0.82850831652195844</v>
      </c>
      <c r="AT134" s="11">
        <f>IF(('OddsRatio_working_3-way'!X134=0),IF(Q134&gt;0,-Q134^(1/3),(-Q134)^(1/3)),'OddsRatio_working_3-way'!AN134-'OddsRatio_working_3-way'!R134/3)</f>
        <v>-0.26433667148245932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1.26</v>
      </c>
      <c r="B135" s="4">
        <f>IF('True_Odds_Calculator_3-way'!B136="","",'True_Odds_Calculator_3-way'!B136)</f>
        <v>5.47</v>
      </c>
      <c r="C135" s="4">
        <f>IF('True_Odds_Calculator_3-way'!C136="","",'True_Odds_Calculator_3-way'!C136)</f>
        <v>12.41</v>
      </c>
      <c r="D135" s="9">
        <f t="shared" si="39"/>
        <v>0.76818749549562892</v>
      </c>
      <c r="E135" s="9">
        <f t="shared" si="40"/>
        <v>0.16160190687429687</v>
      </c>
      <c r="F135" s="9">
        <f t="shared" si="41"/>
        <v>7.0210597630074201E-2</v>
      </c>
      <c r="G135" s="9">
        <f t="shared" si="42"/>
        <v>1.1606366427649251</v>
      </c>
      <c r="H135" s="9">
        <f t="shared" si="43"/>
        <v>1.3017655271188804</v>
      </c>
      <c r="I135" s="9">
        <f t="shared" si="44"/>
        <v>6.1880457931592145</v>
      </c>
      <c r="J135" s="9">
        <f t="shared" si="45"/>
        <v>14.242864093947794</v>
      </c>
      <c r="K135" s="11">
        <f t="shared" si="46"/>
        <v>0.79365079365079361</v>
      </c>
      <c r="L135" s="11">
        <f t="shared" si="47"/>
        <v>0.18281535648994515</v>
      </c>
      <c r="M135" s="11">
        <f t="shared" si="48"/>
        <v>8.0580177276390011E-2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-0.15503753779190665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0.18870085912204154</v>
      </c>
      <c r="Q135" s="11">
        <f>2*'OddsRatio_working_3-way'!K135*'OddsRatio_working_3-way'!L135*'OddsRatio_working_3-way'!M135</f>
        <v>2.3383006086993997E-2</v>
      </c>
      <c r="R135" s="11">
        <f t="shared" si="49"/>
        <v>0</v>
      </c>
      <c r="S135" s="11">
        <f t="shared" si="50"/>
        <v>-1.2171301338345442</v>
      </c>
      <c r="T135" s="11">
        <f t="shared" si="51"/>
        <v>-0.15082157792249618</v>
      </c>
      <c r="U135" s="11">
        <f>'OddsRatio_working_3-way'!S135-'OddsRatio_working_3-way'!R135^2/3</f>
        <v>-1.2171301338345442</v>
      </c>
      <c r="V135" s="11">
        <f>'OddsRatio_working_3-way'!S135*'OddsRatio_working_3-way'!R135/3-2*'OddsRatio_working_3-way'!R135^3/27-'OddsRatio_working_3-way'!T135</f>
        <v>0.15082157792249618</v>
      </c>
      <c r="W135" s="11">
        <f>'OddsRatio_working_3-way'!V135^2+4*'OddsRatio_working_3-way'!U135^3/27</f>
        <v>-0.24437338410760936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0.25841852317250835</v>
      </c>
      <c r="Y135" s="11">
        <f>IF('OddsRatio_working_3-way'!W135&gt;=0,IF('OddsRatio_working_3-way'!V135+SQRT('OddsRatio_working_3-way'!W135)&gt;0,0,PI()),ACOS('OddsRatio_working_3-way'!V135/(2*'OddsRatio_working_3-way'!X135)))</f>
        <v>1.2746708754985463</v>
      </c>
      <c r="Z135" s="11">
        <f>'OddsRatio_working_3-way'!X135^(1/3)*COS('OddsRatio_working_3-way'!Y135/3)</f>
        <v>0.58031832138246264</v>
      </c>
      <c r="AA135" s="11">
        <f>'OddsRatio_working_3-way'!X135^(1/3)*COS(('OddsRatio_working_3-way'!Y135+2*PI())/3)</f>
        <v>-0.51754763414473925</v>
      </c>
      <c r="AB135" s="11">
        <f>'OddsRatio_working_3-way'!X135^(1/3)*COS(('OddsRatio_working_3-way'!Y135+4*PI())/3)</f>
        <v>-6.2770687237723582E-2</v>
      </c>
      <c r="AC135" s="11">
        <f>'OddsRatio_working_3-way'!X135^(1/3)*SIN('OddsRatio_working_3-way'!Y135/3)</f>
        <v>0.26256559271800167</v>
      </c>
      <c r="AD135" s="11">
        <f>'OddsRatio_working_3-way'!X135^(1/3)*SIN(('OddsRatio_working_3-way'!Y135+2*PI())/3)</f>
        <v>0.37128761223975398</v>
      </c>
      <c r="AE135" s="11">
        <f>'OddsRatio_working_3-way'!X135^(1/3)*SIN(('OddsRatio_working_3-way'!Y135+4*PI())/3)</f>
        <v>-0.63385320495775577</v>
      </c>
      <c r="AF135" s="11">
        <f>-'OddsRatio_working_3-way'!U135/(3*'OddsRatio_working_3-way'!X135^(1/3))*COS(('OddsRatio_working_3-way'!Y135)/3)</f>
        <v>0.58031832138246253</v>
      </c>
      <c r="AG135" s="11">
        <f>-'OddsRatio_working_3-way'!U135/(3*'OddsRatio_working_3-way'!X135^(1/3))*COS(('OddsRatio_working_3-way'!Y135+2*PI())/3)</f>
        <v>-0.51754763414473914</v>
      </c>
      <c r="AH135" s="11">
        <f>-'OddsRatio_working_3-way'!U135/(3*'OddsRatio_working_3-way'!X135^(1/3))*COS(('OddsRatio_working_3-way'!Y135+4*PI())/3)</f>
        <v>-6.2770687237723569E-2</v>
      </c>
      <c r="AI135" s="11">
        <f>'OddsRatio_working_3-way'!U135/(3*'OddsRatio_working_3-way'!X135^(1/3))*SIN(('OddsRatio_working_3-way'!Y135)/3)</f>
        <v>-0.26256559271800167</v>
      </c>
      <c r="AJ135" s="11">
        <f>'OddsRatio_working_3-way'!U135/(3*'OddsRatio_working_3-way'!X135^(1/3))*SIN(('OddsRatio_working_3-way'!Y135+2*PI())/3)</f>
        <v>-0.37128761223975393</v>
      </c>
      <c r="AK135" s="11">
        <f>'OddsRatio_working_3-way'!U135/(3*'OddsRatio_working_3-way'!X135^(1/3))*SIN(('OddsRatio_working_3-way'!Y135+4*PI())/3)</f>
        <v>0.63385320495775566</v>
      </c>
      <c r="AL135" s="11">
        <f>'OddsRatio_working_3-way'!Z135+'OddsRatio_working_3-way'!AF135</f>
        <v>1.1606366427649251</v>
      </c>
      <c r="AM135" s="11">
        <f>'OddsRatio_working_3-way'!AA135+'OddsRatio_working_3-way'!AG135</f>
        <v>-1.0350952682894783</v>
      </c>
      <c r="AN135" s="11">
        <f>'OddsRatio_working_3-way'!AB135+'OddsRatio_working_3-way'!AH135</f>
        <v>-0.12554137447544716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1.1606366427649251</v>
      </c>
      <c r="AS135" s="11">
        <f>IF(('OddsRatio_working_3-way'!X135=0),IF(Q135&gt;0,-Q135^(1/3),(-Q135)^(1/3)),'OddsRatio_working_3-way'!AM135-'OddsRatio_working_3-way'!R135/3)</f>
        <v>-1.0350952682894783</v>
      </c>
      <c r="AT135" s="11">
        <f>IF(('OddsRatio_working_3-way'!X135=0),IF(Q135&gt;0,-Q135^(1/3),(-Q135)^(1/3)),'OddsRatio_working_3-way'!AN135-'OddsRatio_working_3-way'!R135/3)</f>
        <v>-0.12554137447544716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2.0499999999999998</v>
      </c>
      <c r="B136" s="4">
        <f>IF('True_Odds_Calculator_3-way'!B137="","",'True_Odds_Calculator_3-way'!B137)</f>
        <v>3.4</v>
      </c>
      <c r="C136" s="4">
        <f>IF('True_Odds_Calculator_3-way'!C137="","",'True_Odds_Calculator_3-way'!C137)</f>
        <v>3.78</v>
      </c>
      <c r="D136" s="9">
        <f t="shared" si="39"/>
        <v>0.46983352064772288</v>
      </c>
      <c r="E136" s="9">
        <f t="shared" si="40"/>
        <v>0.27938963730513133</v>
      </c>
      <c r="F136" s="9">
        <f t="shared" si="41"/>
        <v>0.25077684204714568</v>
      </c>
      <c r="G136" s="9">
        <f t="shared" si="42"/>
        <v>1.0746795073920734</v>
      </c>
      <c r="H136" s="9">
        <f t="shared" si="43"/>
        <v>2.1284134827616765</v>
      </c>
      <c r="I136" s="9">
        <f t="shared" si="44"/>
        <v>3.5792308177409762</v>
      </c>
      <c r="J136" s="9">
        <f t="shared" si="45"/>
        <v>3.9876090305499639</v>
      </c>
      <c r="K136" s="11">
        <f t="shared" si="46"/>
        <v>0.48780487804878053</v>
      </c>
      <c r="L136" s="11">
        <f t="shared" si="47"/>
        <v>0.29411764705882354</v>
      </c>
      <c r="M136" s="11">
        <f t="shared" si="48"/>
        <v>0.26455026455026459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-0.26590148254423718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0.23646314894521497</v>
      </c>
      <c r="Q136" s="11">
        <f>2*'OddsRatio_working_3-way'!K136*'OddsRatio_working_3-way'!L136*'OddsRatio_working_3-way'!M136</f>
        <v>7.5911123256890853E-2</v>
      </c>
      <c r="R136" s="11">
        <f t="shared" si="49"/>
        <v>0</v>
      </c>
      <c r="S136" s="11">
        <f t="shared" si="50"/>
        <v>-0.88928856914468446</v>
      </c>
      <c r="T136" s="11">
        <f t="shared" si="51"/>
        <v>-0.28548589699668847</v>
      </c>
      <c r="U136" s="11">
        <f>'OddsRatio_working_3-way'!S136-'OddsRatio_working_3-way'!R136^2/3</f>
        <v>-0.88928856914468446</v>
      </c>
      <c r="V136" s="11">
        <f>'OddsRatio_working_3-way'!S136*'OddsRatio_working_3-way'!R136/3-2*'OddsRatio_working_3-way'!R136^3/27-'OddsRatio_working_3-way'!T136</f>
        <v>0.28548589699668847</v>
      </c>
      <c r="W136" s="11">
        <f>'OddsRatio_working_3-way'!V136^2+4*'OddsRatio_working_3-way'!U136^3/27</f>
        <v>-2.2687399338343697E-2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0.16139206665938347</v>
      </c>
      <c r="Y136" s="11">
        <f>IF('OddsRatio_working_3-way'!W136&gt;=0,IF('OddsRatio_working_3-way'!V136+SQRT('OddsRatio_working_3-way'!W136)&gt;0,0,PI()),ACOS('OddsRatio_working_3-way'!V136/(2*'OddsRatio_working_3-way'!X136)))</f>
        <v>0.48548580383985707</v>
      </c>
      <c r="Z136" s="11">
        <f>'OddsRatio_working_3-way'!X136^(1/3)*COS('OddsRatio_working_3-way'!Y136/3)</f>
        <v>0.53733975369603659</v>
      </c>
      <c r="AA136" s="11">
        <f>'OddsRatio_working_3-way'!X136^(1/3)*COS(('OddsRatio_working_3-way'!Y136+2*PI())/3)</f>
        <v>-0.34464114845500904</v>
      </c>
      <c r="AB136" s="11">
        <f>'OddsRatio_working_3-way'!X136^(1/3)*COS(('OddsRatio_working_3-way'!Y136+4*PI())/3)</f>
        <v>-0.19269860524102761</v>
      </c>
      <c r="AC136" s="11">
        <f>'OddsRatio_working_3-way'!X136^(1/3)*SIN('OddsRatio_working_3-way'!Y136/3)</f>
        <v>8.7724068225948484E-2</v>
      </c>
      <c r="AD136" s="11">
        <f>'OddsRatio_working_3-way'!X136^(1/3)*SIN(('OddsRatio_working_3-way'!Y136+2*PI())/3)</f>
        <v>0.42148784305106657</v>
      </c>
      <c r="AE136" s="11">
        <f>'OddsRatio_working_3-way'!X136^(1/3)*SIN(('OddsRatio_working_3-way'!Y136+4*PI())/3)</f>
        <v>-0.50921191127701504</v>
      </c>
      <c r="AF136" s="11">
        <f>-'OddsRatio_working_3-way'!U136/(3*'OddsRatio_working_3-way'!X136^(1/3))*COS(('OddsRatio_working_3-way'!Y136)/3)</f>
        <v>0.5373397536960367</v>
      </c>
      <c r="AG136" s="11">
        <f>-'OddsRatio_working_3-way'!U136/(3*'OddsRatio_working_3-way'!X136^(1/3))*COS(('OddsRatio_working_3-way'!Y136+2*PI())/3)</f>
        <v>-0.34464114845500915</v>
      </c>
      <c r="AH136" s="11">
        <f>-'OddsRatio_working_3-way'!U136/(3*'OddsRatio_working_3-way'!X136^(1/3))*COS(('OddsRatio_working_3-way'!Y136+4*PI())/3)</f>
        <v>-0.19269860524102767</v>
      </c>
      <c r="AI136" s="11">
        <f>'OddsRatio_working_3-way'!U136/(3*'OddsRatio_working_3-way'!X136^(1/3))*SIN(('OddsRatio_working_3-way'!Y136)/3)</f>
        <v>-8.7724068225948498E-2</v>
      </c>
      <c r="AJ136" s="11">
        <f>'OddsRatio_working_3-way'!U136/(3*'OddsRatio_working_3-way'!X136^(1/3))*SIN(('OddsRatio_working_3-way'!Y136+2*PI())/3)</f>
        <v>-0.42148784305106662</v>
      </c>
      <c r="AK136" s="11">
        <f>'OddsRatio_working_3-way'!U136/(3*'OddsRatio_working_3-way'!X136^(1/3))*SIN(('OddsRatio_working_3-way'!Y136+4*PI())/3)</f>
        <v>0.50921191127701515</v>
      </c>
      <c r="AL136" s="11">
        <f>'OddsRatio_working_3-way'!Z136+'OddsRatio_working_3-way'!AF136</f>
        <v>1.0746795073920734</v>
      </c>
      <c r="AM136" s="11">
        <f>'OddsRatio_working_3-way'!AA136+'OddsRatio_working_3-way'!AG136</f>
        <v>-0.68928229691001819</v>
      </c>
      <c r="AN136" s="11">
        <f>'OddsRatio_working_3-way'!AB136+'OddsRatio_working_3-way'!AH136</f>
        <v>-0.38539721048205527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1.0746795073920734</v>
      </c>
      <c r="AS136" s="11">
        <f>IF(('OddsRatio_working_3-way'!X136=0),IF(Q136&gt;0,-Q136^(1/3),(-Q136)^(1/3)),'OddsRatio_working_3-way'!AM136-'OddsRatio_working_3-way'!R136/3)</f>
        <v>-0.68928229691001819</v>
      </c>
      <c r="AT136" s="11">
        <f>IF(('OddsRatio_working_3-way'!X136=0),IF(Q136&gt;0,-Q136^(1/3),(-Q136)^(1/3)),'OddsRatio_working_3-way'!AN136-'OddsRatio_working_3-way'!R136/3)</f>
        <v>-0.38539721048205527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2.65</v>
      </c>
      <c r="B137" s="4">
        <f>IF('True_Odds_Calculator_3-way'!B138="","",'True_Odds_Calculator_3-way'!B138)</f>
        <v>3.81</v>
      </c>
      <c r="C137" s="4">
        <f>IF('True_Odds_Calculator_3-way'!C138="","",'True_Odds_Calculator_3-way'!C138)</f>
        <v>2.48</v>
      </c>
      <c r="D137" s="9">
        <f t="shared" si="39"/>
        <v>0.3622191971991684</v>
      </c>
      <c r="E137" s="9">
        <f t="shared" si="40"/>
        <v>0.25008588181293001</v>
      </c>
      <c r="F137" s="9">
        <f t="shared" si="41"/>
        <v>0.38769492098790148</v>
      </c>
      <c r="G137" s="9">
        <f t="shared" si="42"/>
        <v>1.0671268195284362</v>
      </c>
      <c r="H137" s="9">
        <f t="shared" si="43"/>
        <v>2.7607592522219191</v>
      </c>
      <c r="I137" s="9">
        <f t="shared" si="44"/>
        <v>3.9986263628749064</v>
      </c>
      <c r="J137" s="9">
        <f t="shared" si="45"/>
        <v>2.5793476929020853</v>
      </c>
      <c r="K137" s="11">
        <f t="shared" si="46"/>
        <v>0.37735849056603776</v>
      </c>
      <c r="L137" s="11">
        <f t="shared" si="47"/>
        <v>0.26246719160104987</v>
      </c>
      <c r="M137" s="11">
        <f t="shared" si="48"/>
        <v>0.40322580645161293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-0.2740497745146433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0.23722688954811877</v>
      </c>
      <c r="Q137" s="11">
        <f>2*'OddsRatio_working_3-way'!K137*'OddsRatio_working_3-way'!L137*'OddsRatio_working_3-way'!M137</f>
        <v>7.9874373585225172E-2</v>
      </c>
      <c r="R137" s="11">
        <f t="shared" si="49"/>
        <v>0</v>
      </c>
      <c r="S137" s="11">
        <f t="shared" si="50"/>
        <v>-0.86563431759161336</v>
      </c>
      <c r="T137" s="11">
        <f t="shared" si="51"/>
        <v>-0.29145936619246243</v>
      </c>
      <c r="U137" s="11">
        <f>'OddsRatio_working_3-way'!S137-'OddsRatio_working_3-way'!R137^2/3</f>
        <v>-0.86563431759161336</v>
      </c>
      <c r="V137" s="11">
        <f>'OddsRatio_working_3-way'!S137*'OddsRatio_working_3-way'!R137/3-2*'OddsRatio_working_3-way'!R137^3/27-'OddsRatio_working_3-way'!T137</f>
        <v>0.29145936619246243</v>
      </c>
      <c r="W137" s="11">
        <f>'OddsRatio_working_3-way'!V137^2+4*'OddsRatio_working_3-way'!U137^3/27</f>
        <v>-1.1146179520359525E-2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0.15499575934656359</v>
      </c>
      <c r="Y137" s="11">
        <f>IF('OddsRatio_working_3-way'!W137&gt;=0,IF('OddsRatio_working_3-way'!V137+SQRT('OddsRatio_working_3-way'!W137)&gt;0,0,PI()),ACOS('OddsRatio_working_3-way'!V137/(2*'OddsRatio_working_3-way'!X137)))</f>
        <v>0.34752875728624755</v>
      </c>
      <c r="Z137" s="11">
        <f>'OddsRatio_working_3-way'!X137^(1/3)*COS('OddsRatio_working_3-way'!Y137/3)</f>
        <v>0.53356340976421801</v>
      </c>
      <c r="AA137" s="11">
        <f>'OddsRatio_working_3-way'!X137^(1/3)*COS(('OddsRatio_working_3-way'!Y137+2*PI())/3)</f>
        <v>-0.32055107551715717</v>
      </c>
      <c r="AB137" s="11">
        <f>'OddsRatio_working_3-way'!X137^(1/3)*COS(('OddsRatio_working_3-way'!Y137+4*PI())/3)</f>
        <v>-0.21301233424706081</v>
      </c>
      <c r="AC137" s="11">
        <f>'OddsRatio_working_3-way'!X137^(1/3)*SIN('OddsRatio_working_3-way'!Y137/3)</f>
        <v>6.2087521220603605E-2</v>
      </c>
      <c r="AD137" s="11">
        <f>'OddsRatio_working_3-way'!X137^(1/3)*SIN(('OddsRatio_working_3-way'!Y137+2*PI())/3)</f>
        <v>0.43103570677535702</v>
      </c>
      <c r="AE137" s="11">
        <f>'OddsRatio_working_3-way'!X137^(1/3)*SIN(('OddsRatio_working_3-way'!Y137+4*PI())/3)</f>
        <v>-0.49312322799596064</v>
      </c>
      <c r="AF137" s="11">
        <f>-'OddsRatio_working_3-way'!U137/(3*'OddsRatio_working_3-way'!X137^(1/3))*COS(('OddsRatio_working_3-way'!Y137)/3)</f>
        <v>0.53356340976421812</v>
      </c>
      <c r="AG137" s="11">
        <f>-'OddsRatio_working_3-way'!U137/(3*'OddsRatio_working_3-way'!X137^(1/3))*COS(('OddsRatio_working_3-way'!Y137+2*PI())/3)</f>
        <v>-0.32055107551715722</v>
      </c>
      <c r="AH137" s="11">
        <f>-'OddsRatio_working_3-way'!U137/(3*'OddsRatio_working_3-way'!X137^(1/3))*COS(('OddsRatio_working_3-way'!Y137+4*PI())/3)</f>
        <v>-0.21301233424706087</v>
      </c>
      <c r="AI137" s="11">
        <f>'OddsRatio_working_3-way'!U137/(3*'OddsRatio_working_3-way'!X137^(1/3))*SIN(('OddsRatio_working_3-way'!Y137)/3)</f>
        <v>-6.2087521220603611E-2</v>
      </c>
      <c r="AJ137" s="11">
        <f>'OddsRatio_working_3-way'!U137/(3*'OddsRatio_working_3-way'!X137^(1/3))*SIN(('OddsRatio_working_3-way'!Y137+2*PI())/3)</f>
        <v>-0.43103570677535713</v>
      </c>
      <c r="AK137" s="11">
        <f>'OddsRatio_working_3-way'!U137/(3*'OddsRatio_working_3-way'!X137^(1/3))*SIN(('OddsRatio_working_3-way'!Y137+4*PI())/3)</f>
        <v>0.49312322799596076</v>
      </c>
      <c r="AL137" s="11">
        <f>'OddsRatio_working_3-way'!Z137+'OddsRatio_working_3-way'!AF137</f>
        <v>1.0671268195284362</v>
      </c>
      <c r="AM137" s="11">
        <f>'OddsRatio_working_3-way'!AA137+'OddsRatio_working_3-way'!AG137</f>
        <v>-0.64110215103431445</v>
      </c>
      <c r="AN137" s="11">
        <f>'OddsRatio_working_3-way'!AB137+'OddsRatio_working_3-way'!AH137</f>
        <v>-0.42602466849412168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1.0671268195284362</v>
      </c>
      <c r="AS137" s="11">
        <f>IF(('OddsRatio_working_3-way'!X137=0),IF(Q137&gt;0,-Q137^(1/3),(-Q137)^(1/3)),'OddsRatio_working_3-way'!AM137-'OddsRatio_working_3-way'!R137/3)</f>
        <v>-0.64110215103431445</v>
      </c>
      <c r="AT137" s="11">
        <f>IF(('OddsRatio_working_3-way'!X137=0),IF(Q137&gt;0,-Q137^(1/3),(-Q137)^(1/3)),'OddsRatio_working_3-way'!AN137-'OddsRatio_working_3-way'!R137/3)</f>
        <v>-0.42602466849412168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1.23</v>
      </c>
      <c r="B138" s="4">
        <f>IF('True_Odds_Calculator_3-way'!B139="","",'True_Odds_Calculator_3-way'!B139)</f>
        <v>6.37</v>
      </c>
      <c r="C138" s="4">
        <f>IF('True_Odds_Calculator_3-way'!C139="","",'True_Odds_Calculator_3-way'!C139)</f>
        <v>11.86</v>
      </c>
      <c r="D138" s="9">
        <f t="shared" si="39"/>
        <v>0.7887969736543986</v>
      </c>
      <c r="E138" s="9">
        <f t="shared" si="40"/>
        <v>0.13790329256820943</v>
      </c>
      <c r="F138" s="9">
        <f t="shared" si="41"/>
        <v>7.3299733777392018E-2</v>
      </c>
      <c r="G138" s="9">
        <f t="shared" si="42"/>
        <v>1.1641449679190847</v>
      </c>
      <c r="H138" s="9">
        <f t="shared" si="43"/>
        <v>1.2677533426213896</v>
      </c>
      <c r="I138" s="9">
        <f t="shared" si="44"/>
        <v>7.2514584777254836</v>
      </c>
      <c r="J138" s="9">
        <f t="shared" si="45"/>
        <v>13.64261435160126</v>
      </c>
      <c r="K138" s="11">
        <f t="shared" si="46"/>
        <v>0.81300813008130079</v>
      </c>
      <c r="L138" s="11">
        <f t="shared" si="47"/>
        <v>0.15698587127158556</v>
      </c>
      <c r="M138" s="11">
        <f t="shared" si="48"/>
        <v>8.4317032040472181E-2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-0.14434532216906149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0.1771334568015944</v>
      </c>
      <c r="Q138" s="11">
        <f>2*'OddsRatio_working_3-way'!K138*'OddsRatio_working_3-way'!L138*'OddsRatio_working_3-way'!M138</f>
        <v>2.1522898760825564E-2</v>
      </c>
      <c r="R138" s="11">
        <f t="shared" si="49"/>
        <v>0</v>
      </c>
      <c r="S138" s="11">
        <f t="shared" si="50"/>
        <v>-1.2271506560782792</v>
      </c>
      <c r="T138" s="11">
        <f t="shared" si="51"/>
        <v>-0.14910700559881887</v>
      </c>
      <c r="U138" s="11">
        <f>'OddsRatio_working_3-way'!S138-'OddsRatio_working_3-way'!R138^2/3</f>
        <v>-1.2271506560782792</v>
      </c>
      <c r="V138" s="11">
        <f>'OddsRatio_working_3-way'!S138*'OddsRatio_working_3-way'!R138/3-2*'OddsRatio_working_3-way'!R138^3/27-'OddsRatio_working_3-way'!T138</f>
        <v>0.14910700559881887</v>
      </c>
      <c r="W138" s="11">
        <f>'OddsRatio_working_3-way'!V138^2+4*'OddsRatio_working_3-way'!U138^3/27</f>
        <v>-0.25153963685715203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0.26161638708985635</v>
      </c>
      <c r="Y138" s="11">
        <f>IF('OddsRatio_working_3-way'!W138&gt;=0,IF('OddsRatio_working_3-way'!V138+SQRT('OddsRatio_working_3-way'!W138)&gt;0,0,PI()),ACOS('OddsRatio_working_3-way'!V138/(2*'OddsRatio_working_3-way'!X138)))</f>
        <v>1.2818184809502886</v>
      </c>
      <c r="Z138" s="11">
        <f>'OddsRatio_working_3-way'!X138^(1/3)*COS('OddsRatio_working_3-way'!Y138/3)</f>
        <v>0.58207248395954236</v>
      </c>
      <c r="AA138" s="11">
        <f>'OddsRatio_working_3-way'!X138^(1/3)*COS(('OddsRatio_working_3-way'!Y138+2*PI())/3)</f>
        <v>-0.52056049251214098</v>
      </c>
      <c r="AB138" s="11">
        <f>'OddsRatio_working_3-way'!X138^(1/3)*COS(('OddsRatio_working_3-way'!Y138+4*PI())/3)</f>
        <v>-6.1511991447401639E-2</v>
      </c>
      <c r="AC138" s="11">
        <f>'OddsRatio_working_3-way'!X138^(1/3)*SIN('OddsRatio_working_3-way'!Y138/3)</f>
        <v>0.26503177566082164</v>
      </c>
      <c r="AD138" s="11">
        <f>'OddsRatio_working_3-way'!X138^(1/3)*SIN(('OddsRatio_working_3-way'!Y138+2*PI())/3)</f>
        <v>0.37157367012246317</v>
      </c>
      <c r="AE138" s="11">
        <f>'OddsRatio_working_3-way'!X138^(1/3)*SIN(('OddsRatio_working_3-way'!Y138+4*PI())/3)</f>
        <v>-0.63660544578328471</v>
      </c>
      <c r="AF138" s="11">
        <f>-'OddsRatio_working_3-way'!U138/(3*'OddsRatio_working_3-way'!X138^(1/3))*COS(('OddsRatio_working_3-way'!Y138)/3)</f>
        <v>0.58207248395954225</v>
      </c>
      <c r="AG138" s="11">
        <f>-'OddsRatio_working_3-way'!U138/(3*'OddsRatio_working_3-way'!X138^(1/3))*COS(('OddsRatio_working_3-way'!Y138+2*PI())/3)</f>
        <v>-0.52056049251214087</v>
      </c>
      <c r="AH138" s="11">
        <f>-'OddsRatio_working_3-way'!U138/(3*'OddsRatio_working_3-way'!X138^(1/3))*COS(('OddsRatio_working_3-way'!Y138+4*PI())/3)</f>
        <v>-6.1511991447401632E-2</v>
      </c>
      <c r="AI138" s="11">
        <f>'OddsRatio_working_3-way'!U138/(3*'OddsRatio_working_3-way'!X138^(1/3))*SIN(('OddsRatio_working_3-way'!Y138)/3)</f>
        <v>-0.26503177566082159</v>
      </c>
      <c r="AJ138" s="11">
        <f>'OddsRatio_working_3-way'!U138/(3*'OddsRatio_working_3-way'!X138^(1/3))*SIN(('OddsRatio_working_3-way'!Y138+2*PI())/3)</f>
        <v>-0.37157367012246312</v>
      </c>
      <c r="AK138" s="11">
        <f>'OddsRatio_working_3-way'!U138/(3*'OddsRatio_working_3-way'!X138^(1/3))*SIN(('OddsRatio_working_3-way'!Y138+4*PI())/3)</f>
        <v>0.6366054457832846</v>
      </c>
      <c r="AL138" s="11">
        <f>'OddsRatio_working_3-way'!Z138+'OddsRatio_working_3-way'!AF138</f>
        <v>1.1641449679190847</v>
      </c>
      <c r="AM138" s="11">
        <f>'OddsRatio_working_3-way'!AA138+'OddsRatio_working_3-way'!AG138</f>
        <v>-1.041120985024282</v>
      </c>
      <c r="AN138" s="11">
        <f>'OddsRatio_working_3-way'!AB138+'OddsRatio_working_3-way'!AH138</f>
        <v>-0.12302398289480326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1.1641449679190847</v>
      </c>
      <c r="AS138" s="11">
        <f>IF(('OddsRatio_working_3-way'!X138=0),IF(Q138&gt;0,-Q138^(1/3),(-Q138)^(1/3)),'OddsRatio_working_3-way'!AM138-'OddsRatio_working_3-way'!R138/3)</f>
        <v>-1.041120985024282</v>
      </c>
      <c r="AT138" s="11">
        <f>IF(('OddsRatio_working_3-way'!X138=0),IF(Q138&gt;0,-Q138^(1/3),(-Q138)^(1/3)),'OddsRatio_working_3-way'!AN138-'OddsRatio_working_3-way'!R138/3)</f>
        <v>-0.12302398289480326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2.65</v>
      </c>
      <c r="D139" s="9">
        <f t="shared" si="39"/>
        <v>0.35605112562591684</v>
      </c>
      <c r="E139" s="9">
        <f t="shared" si="40"/>
        <v>0.27429558772850349</v>
      </c>
      <c r="F139" s="9">
        <f t="shared" si="41"/>
        <v>0.36965328664557978</v>
      </c>
      <c r="G139" s="9">
        <f t="shared" si="42"/>
        <v>1.0334773825240633</v>
      </c>
      <c r="H139" s="9">
        <f t="shared" si="43"/>
        <v>2.8085854194171107</v>
      </c>
      <c r="I139" s="9">
        <f t="shared" si="44"/>
        <v>3.6457020992616016</v>
      </c>
      <c r="J139" s="9">
        <f t="shared" si="45"/>
        <v>2.7052376811647041</v>
      </c>
      <c r="K139" s="11">
        <f t="shared" si="46"/>
        <v>0.36363636363636365</v>
      </c>
      <c r="L139" s="11">
        <f t="shared" si="47"/>
        <v>0.2808988764044944</v>
      </c>
      <c r="M139" s="11">
        <f t="shared" si="48"/>
        <v>0.37735849056603776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-0.28492686029255887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0.22972999017094842</v>
      </c>
      <c r="Q139" s="11">
        <f>2*'OddsRatio_working_3-way'!K139*'OddsRatio_working_3-way'!L139*'OddsRatio_working_3-way'!M139</f>
        <v>7.7090600728506195E-2</v>
      </c>
      <c r="R139" s="11">
        <f t="shared" si="49"/>
        <v>0</v>
      </c>
      <c r="S139" s="11">
        <f t="shared" si="50"/>
        <v>-0.80627705627705615</v>
      </c>
      <c r="T139" s="11">
        <f t="shared" si="51"/>
        <v>-0.27056277056277062</v>
      </c>
      <c r="U139" s="11">
        <f>'OddsRatio_working_3-way'!S139-'OddsRatio_working_3-way'!R139^2/3</f>
        <v>-0.80627705627705615</v>
      </c>
      <c r="V139" s="11">
        <f>'OddsRatio_working_3-way'!S139*'OddsRatio_working_3-way'!R139/3-2*'OddsRatio_working_3-way'!R139^3/27-'OddsRatio_working_3-way'!T139</f>
        <v>0.27056277056277062</v>
      </c>
      <c r="W139" s="11">
        <f>'OddsRatio_working_3-way'!V139^2+4*'OddsRatio_working_3-way'!U139^3/27</f>
        <v>-4.4471588627588154E-3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0.13932997853778747</v>
      </c>
      <c r="Y139" s="11">
        <f>IF('OddsRatio_working_3-way'!W139&gt;=0,IF('OddsRatio_working_3-way'!V139+SQRT('OddsRatio_working_3-way'!W139)&gt;0,0,PI()),ACOS('OddsRatio_working_3-way'!V139/(2*'OddsRatio_working_3-way'!X139)))</f>
        <v>0.24165849318360855</v>
      </c>
      <c r="Z139" s="11">
        <f>'OddsRatio_working_3-way'!X139^(1/3)*COS('OddsRatio_working_3-way'!Y139/3)</f>
        <v>0.51673869126203165</v>
      </c>
      <c r="AA139" s="11">
        <f>'OddsRatio_working_3-way'!X139^(1/3)*COS(('OddsRatio_working_3-way'!Y139+2*PI())/3)</f>
        <v>-0.29449562116373668</v>
      </c>
      <c r="AB139" s="11">
        <f>'OddsRatio_working_3-way'!X139^(1/3)*COS(('OddsRatio_working_3-way'!Y139+4*PI())/3)</f>
        <v>-0.22224307009829508</v>
      </c>
      <c r="AC139" s="11">
        <f>'OddsRatio_working_3-way'!X139^(1/3)*SIN('OddsRatio_working_3-way'!Y139/3)</f>
        <v>4.1715029807270022E-2</v>
      </c>
      <c r="AD139" s="11">
        <f>'OddsRatio_working_3-way'!X139^(1/3)*SIN(('OddsRatio_working_3-way'!Y139+2*PI())/3)</f>
        <v>0.42665131884760837</v>
      </c>
      <c r="AE139" s="11">
        <f>'OddsRatio_working_3-way'!X139^(1/3)*SIN(('OddsRatio_working_3-way'!Y139+4*PI())/3)</f>
        <v>-0.46836634865487831</v>
      </c>
      <c r="AF139" s="11">
        <f>-'OddsRatio_working_3-way'!U139/(3*'OddsRatio_working_3-way'!X139^(1/3))*COS(('OddsRatio_working_3-way'!Y139)/3)</f>
        <v>0.51673869126203165</v>
      </c>
      <c r="AG139" s="11">
        <f>-'OddsRatio_working_3-way'!U139/(3*'OddsRatio_working_3-way'!X139^(1/3))*COS(('OddsRatio_working_3-way'!Y139+2*PI())/3)</f>
        <v>-0.29449562116373668</v>
      </c>
      <c r="AH139" s="11">
        <f>-'OddsRatio_working_3-way'!U139/(3*'OddsRatio_working_3-way'!X139^(1/3))*COS(('OddsRatio_working_3-way'!Y139+4*PI())/3)</f>
        <v>-0.22224307009829508</v>
      </c>
      <c r="AI139" s="11">
        <f>'OddsRatio_working_3-way'!U139/(3*'OddsRatio_working_3-way'!X139^(1/3))*SIN(('OddsRatio_working_3-way'!Y139)/3)</f>
        <v>-4.1715029807270022E-2</v>
      </c>
      <c r="AJ139" s="11">
        <f>'OddsRatio_working_3-way'!U139/(3*'OddsRatio_working_3-way'!X139^(1/3))*SIN(('OddsRatio_working_3-way'!Y139+2*PI())/3)</f>
        <v>-0.42665131884760837</v>
      </c>
      <c r="AK139" s="11">
        <f>'OddsRatio_working_3-way'!U139/(3*'OddsRatio_working_3-way'!X139^(1/3))*SIN(('OddsRatio_working_3-way'!Y139+4*PI())/3)</f>
        <v>0.46836634865487831</v>
      </c>
      <c r="AL139" s="11">
        <f>'OddsRatio_working_3-way'!Z139+'OddsRatio_working_3-way'!AF139</f>
        <v>1.0334773825240633</v>
      </c>
      <c r="AM139" s="11">
        <f>'OddsRatio_working_3-way'!AA139+'OddsRatio_working_3-way'!AG139</f>
        <v>-0.58899124232747335</v>
      </c>
      <c r="AN139" s="11">
        <f>'OddsRatio_working_3-way'!AB139+'OddsRatio_working_3-way'!AH139</f>
        <v>-0.44448614019659016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1.0334773825240633</v>
      </c>
      <c r="AS139" s="11">
        <f>IF(('OddsRatio_working_3-way'!X139=0),IF(Q139&gt;0,-Q139^(1/3),(-Q139)^(1/3)),'OddsRatio_working_3-way'!AM139-'OddsRatio_working_3-way'!R139/3)</f>
        <v>-0.58899124232747335</v>
      </c>
      <c r="AT139" s="11">
        <f>IF(('OddsRatio_working_3-way'!X139=0),IF(Q139&gt;0,-Q139^(1/3),(-Q139)^(1/3)),'OddsRatio_working_3-way'!AN139-'OddsRatio_working_3-way'!R139/3)</f>
        <v>-0.44448614019659016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2.97</v>
      </c>
      <c r="B140" s="4">
        <f>IF('True_Odds_Calculator_3-way'!B141="","",'True_Odds_Calculator_3-way'!B141)</f>
        <v>3.74</v>
      </c>
      <c r="C140" s="4">
        <f>IF('True_Odds_Calculator_3-way'!C141="","",'True_Odds_Calculator_3-way'!C141)</f>
        <v>2.36</v>
      </c>
      <c r="D140" s="9">
        <f t="shared" si="39"/>
        <v>0.32734316593084772</v>
      </c>
      <c r="E140" s="9">
        <f t="shared" si="40"/>
        <v>0.25919617970486658</v>
      </c>
      <c r="F140" s="9">
        <f t="shared" si="41"/>
        <v>0.4134606543642857</v>
      </c>
      <c r="G140" s="9">
        <f t="shared" si="42"/>
        <v>1.0430954579646921</v>
      </c>
      <c r="H140" s="9">
        <f t="shared" si="43"/>
        <v>3.0548980521904441</v>
      </c>
      <c r="I140" s="9">
        <f t="shared" si="44"/>
        <v>3.858081554823257</v>
      </c>
      <c r="J140" s="9">
        <f t="shared" si="45"/>
        <v>2.4186098228319812</v>
      </c>
      <c r="K140" s="11">
        <f t="shared" si="46"/>
        <v>0.33670033670033667</v>
      </c>
      <c r="L140" s="11">
        <f t="shared" si="47"/>
        <v>0.26737967914438499</v>
      </c>
      <c r="M140" s="11">
        <f t="shared" si="48"/>
        <v>0.42372881355932207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-0.28003714598475771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0.23155205335935869</v>
      </c>
      <c r="Q140" s="11">
        <f>2*'OddsRatio_working_3-way'!K140*'OddsRatio_working_3-way'!L140*'OddsRatio_working_3-way'!M140</f>
        <v>7.6293922029442726E-2</v>
      </c>
      <c r="R140" s="11">
        <f t="shared" si="49"/>
        <v>0</v>
      </c>
      <c r="S140" s="11">
        <f t="shared" si="50"/>
        <v>-0.82686192413902815</v>
      </c>
      <c r="T140" s="11">
        <f t="shared" si="51"/>
        <v>-0.27244214963394664</v>
      </c>
      <c r="U140" s="11">
        <f>'OddsRatio_working_3-way'!S140-'OddsRatio_working_3-way'!R140^2/3</f>
        <v>-0.82686192413902815</v>
      </c>
      <c r="V140" s="11">
        <f>'OddsRatio_working_3-way'!S140*'OddsRatio_working_3-way'!R140/3-2*'OddsRatio_working_3-way'!R140^3/27-'OddsRatio_working_3-way'!T140</f>
        <v>0.27244214963394664</v>
      </c>
      <c r="W140" s="11">
        <f>'OddsRatio_working_3-way'!V140^2+4*'OddsRatio_working_3-way'!U140^3/27</f>
        <v>-9.5272792570469944E-3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0.1446996926000646</v>
      </c>
      <c r="Y140" s="11">
        <f>IF('OddsRatio_working_3-way'!W140&gt;=0,IF('OddsRatio_working_3-way'!V140+SQRT('OddsRatio_working_3-way'!W140)&gt;0,0,PI()),ACOS('OddsRatio_working_3-way'!V140/(2*'OddsRatio_working_3-way'!X140)))</f>
        <v>0.34402300605740166</v>
      </c>
      <c r="Z140" s="11">
        <f>'OddsRatio_working_3-way'!X140^(1/3)*COS('OddsRatio_working_3-way'!Y140/3)</f>
        <v>0.52154772898234603</v>
      </c>
      <c r="AA140" s="11">
        <f>'OddsRatio_working_3-way'!X140^(1/3)*COS(('OddsRatio_working_3-way'!Y140+2*PI())/3)</f>
        <v>-0.3127974728798173</v>
      </c>
      <c r="AB140" s="11">
        <f>'OddsRatio_working_3-way'!X140^(1/3)*COS(('OddsRatio_working_3-way'!Y140+4*PI())/3)</f>
        <v>-0.2087502561025289</v>
      </c>
      <c r="AC140" s="11">
        <f>'OddsRatio_working_3-way'!X140^(1/3)*SIN('OddsRatio_working_3-way'!Y140/3)</f>
        <v>6.0071688614798856E-2</v>
      </c>
      <c r="AD140" s="11">
        <f>'OddsRatio_working_3-way'!X140^(1/3)*SIN(('OddsRatio_working_3-way'!Y140+2*PI())/3)</f>
        <v>0.42163773827739381</v>
      </c>
      <c r="AE140" s="11">
        <f>'OddsRatio_working_3-way'!X140^(1/3)*SIN(('OddsRatio_working_3-way'!Y140+4*PI())/3)</f>
        <v>-0.48170942689219259</v>
      </c>
      <c r="AF140" s="11">
        <f>-'OddsRatio_working_3-way'!U140/(3*'OddsRatio_working_3-way'!X140^(1/3))*COS(('OddsRatio_working_3-way'!Y140)/3)</f>
        <v>0.52154772898234603</v>
      </c>
      <c r="AG140" s="11">
        <f>-'OddsRatio_working_3-way'!U140/(3*'OddsRatio_working_3-way'!X140^(1/3))*COS(('OddsRatio_working_3-way'!Y140+2*PI())/3)</f>
        <v>-0.3127974728798173</v>
      </c>
      <c r="AH140" s="11">
        <f>-'OddsRatio_working_3-way'!U140/(3*'OddsRatio_working_3-way'!X140^(1/3))*COS(('OddsRatio_working_3-way'!Y140+4*PI())/3)</f>
        <v>-0.2087502561025289</v>
      </c>
      <c r="AI140" s="11">
        <f>'OddsRatio_working_3-way'!U140/(3*'OddsRatio_working_3-way'!X140^(1/3))*SIN(('OddsRatio_working_3-way'!Y140)/3)</f>
        <v>-6.0071688614798856E-2</v>
      </c>
      <c r="AJ140" s="11">
        <f>'OddsRatio_working_3-way'!U140/(3*'OddsRatio_working_3-way'!X140^(1/3))*SIN(('OddsRatio_working_3-way'!Y140+2*PI())/3)</f>
        <v>-0.42163773827739381</v>
      </c>
      <c r="AK140" s="11">
        <f>'OddsRatio_working_3-way'!U140/(3*'OddsRatio_working_3-way'!X140^(1/3))*SIN(('OddsRatio_working_3-way'!Y140+4*PI())/3)</f>
        <v>0.48170942689219259</v>
      </c>
      <c r="AL140" s="11">
        <f>'OddsRatio_working_3-way'!Z140+'OddsRatio_working_3-way'!AF140</f>
        <v>1.0430954579646921</v>
      </c>
      <c r="AM140" s="11">
        <f>'OddsRatio_working_3-way'!AA140+'OddsRatio_working_3-way'!AG140</f>
        <v>-0.62559494575963459</v>
      </c>
      <c r="AN140" s="11">
        <f>'OddsRatio_working_3-way'!AB140+'OddsRatio_working_3-way'!AH140</f>
        <v>-0.41750051220505779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1.0430954579646921</v>
      </c>
      <c r="AS140" s="11">
        <f>IF(('OddsRatio_working_3-way'!X140=0),IF(Q140&gt;0,-Q140^(1/3),(-Q140)^(1/3)),'OddsRatio_working_3-way'!AM140-'OddsRatio_working_3-way'!R140/3)</f>
        <v>-0.62559494575963459</v>
      </c>
      <c r="AT140" s="11">
        <f>IF(('OddsRatio_working_3-way'!X140=0),IF(Q140&gt;0,-Q140^(1/3),(-Q140)^(1/3)),'OddsRatio_working_3-way'!AN140-'OddsRatio_working_3-way'!R140/3)</f>
        <v>-0.41750051220505779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3.89</v>
      </c>
      <c r="C141" s="4">
        <f>IF('True_Odds_Calculator_3-way'!C142="","",'True_Odds_Calculator_3-way'!C142)</f>
        <v>5.86</v>
      </c>
      <c r="D141" s="9">
        <f t="shared" si="39"/>
        <v>0.58964694462578793</v>
      </c>
      <c r="E141" s="9">
        <f t="shared" si="40"/>
        <v>0.24707645101406078</v>
      </c>
      <c r="F141" s="9">
        <f t="shared" si="41"/>
        <v>0.16327660436015098</v>
      </c>
      <c r="G141" s="9">
        <f t="shared" si="42"/>
        <v>1.054439540922026</v>
      </c>
      <c r="H141" s="9">
        <f t="shared" si="43"/>
        <v>1.6959300970085371</v>
      </c>
      <c r="I141" s="9">
        <f t="shared" si="44"/>
        <v>4.0473302732646559</v>
      </c>
      <c r="J141" s="9">
        <f t="shared" si="45"/>
        <v>6.1245761688810472</v>
      </c>
      <c r="K141" s="11">
        <f t="shared" si="46"/>
        <v>0.60240963855421692</v>
      </c>
      <c r="L141" s="11">
        <f t="shared" si="47"/>
        <v>0.25706940874035988</v>
      </c>
      <c r="M141" s="11">
        <f t="shared" si="48"/>
        <v>0.17064846416382251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-0.24497555044660757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0.22224944770615843</v>
      </c>
      <c r="Q141" s="11">
        <f>2*'OddsRatio_working_3-way'!K141*'OddsRatio_working_3-way'!L141*'OddsRatio_working_3-way'!M141</f>
        <v>5.2853614198848618E-2</v>
      </c>
      <c r="R141" s="11">
        <f t="shared" si="49"/>
        <v>0</v>
      </c>
      <c r="S141" s="11">
        <f t="shared" si="50"/>
        <v>-0.90723113919320575</v>
      </c>
      <c r="T141" s="11">
        <f t="shared" si="51"/>
        <v>-0.21575056817912147</v>
      </c>
      <c r="U141" s="11">
        <f>'OddsRatio_working_3-way'!S141-'OddsRatio_working_3-way'!R141^2/3</f>
        <v>-0.90723113919320575</v>
      </c>
      <c r="V141" s="11">
        <f>'OddsRatio_working_3-way'!S141*'OddsRatio_working_3-way'!R141/3-2*'OddsRatio_working_3-way'!R141^3/27-'OddsRatio_working_3-way'!T141</f>
        <v>0.21575056817912147</v>
      </c>
      <c r="W141" s="11">
        <f>'OddsRatio_working_3-way'!V141^2+4*'OddsRatio_working_3-way'!U141^3/27</f>
        <v>-6.4075874206107303E-2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0.16630106875462425</v>
      </c>
      <c r="Y141" s="11">
        <f>IF('OddsRatio_working_3-way'!W141&gt;=0,IF('OddsRatio_working_3-way'!V141+SQRT('OddsRatio_working_3-way'!W141)&gt;0,0,PI()),ACOS('OddsRatio_working_3-way'!V141/(2*'OddsRatio_working_3-way'!X141)))</f>
        <v>0.86495465211873013</v>
      </c>
      <c r="Z141" s="11">
        <f>'OddsRatio_working_3-way'!X141^(1/3)*COS('OddsRatio_working_3-way'!Y141/3)</f>
        <v>0.52721977046101298</v>
      </c>
      <c r="AA141" s="11">
        <f>'OddsRatio_working_3-way'!X141^(1/3)*COS(('OddsRatio_working_3-way'!Y141+2*PI())/3)</f>
        <v>-0.39902506172331709</v>
      </c>
      <c r="AB141" s="11">
        <f>'OddsRatio_working_3-way'!X141^(1/3)*COS(('OddsRatio_working_3-way'!Y141+4*PI())/3)</f>
        <v>-0.12819470873769598</v>
      </c>
      <c r="AC141" s="11">
        <f>'OddsRatio_working_3-way'!X141^(1/3)*SIN('OddsRatio_working_3-way'!Y141/3)</f>
        <v>0.15636397720096984</v>
      </c>
      <c r="AD141" s="11">
        <f>'OddsRatio_working_3-way'!X141^(1/3)*SIN(('OddsRatio_working_3-way'!Y141+2*PI())/3)</f>
        <v>0.37840372599615291</v>
      </c>
      <c r="AE141" s="11">
        <f>'OddsRatio_working_3-way'!X141^(1/3)*SIN(('OddsRatio_working_3-way'!Y141+4*PI())/3)</f>
        <v>-0.53476770319712263</v>
      </c>
      <c r="AF141" s="11">
        <f>-'OddsRatio_working_3-way'!U141/(3*'OddsRatio_working_3-way'!X141^(1/3))*COS(('OddsRatio_working_3-way'!Y141)/3)</f>
        <v>0.52721977046101298</v>
      </c>
      <c r="AG141" s="11">
        <f>-'OddsRatio_working_3-way'!U141/(3*'OddsRatio_working_3-way'!X141^(1/3))*COS(('OddsRatio_working_3-way'!Y141+2*PI())/3)</f>
        <v>-0.39902506172331709</v>
      </c>
      <c r="AH141" s="11">
        <f>-'OddsRatio_working_3-way'!U141/(3*'OddsRatio_working_3-way'!X141^(1/3))*COS(('OddsRatio_working_3-way'!Y141+4*PI())/3)</f>
        <v>-0.12819470873769598</v>
      </c>
      <c r="AI141" s="11">
        <f>'OddsRatio_working_3-way'!U141/(3*'OddsRatio_working_3-way'!X141^(1/3))*SIN(('OddsRatio_working_3-way'!Y141)/3)</f>
        <v>-0.15636397720096984</v>
      </c>
      <c r="AJ141" s="11">
        <f>'OddsRatio_working_3-way'!U141/(3*'OddsRatio_working_3-way'!X141^(1/3))*SIN(('OddsRatio_working_3-way'!Y141+2*PI())/3)</f>
        <v>-0.37840372599615291</v>
      </c>
      <c r="AK141" s="11">
        <f>'OddsRatio_working_3-way'!U141/(3*'OddsRatio_working_3-way'!X141^(1/3))*SIN(('OddsRatio_working_3-way'!Y141+4*PI())/3)</f>
        <v>0.53476770319712263</v>
      </c>
      <c r="AL141" s="11">
        <f>'OddsRatio_working_3-way'!Z141+'OddsRatio_working_3-way'!AF141</f>
        <v>1.054439540922026</v>
      </c>
      <c r="AM141" s="11">
        <f>'OddsRatio_working_3-way'!AA141+'OddsRatio_working_3-way'!AG141</f>
        <v>-0.79805012344663417</v>
      </c>
      <c r="AN141" s="11">
        <f>'OddsRatio_working_3-way'!AB141+'OddsRatio_working_3-way'!AH141</f>
        <v>-0.25638941747539196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1.054439540922026</v>
      </c>
      <c r="AS141" s="11">
        <f>IF(('OddsRatio_working_3-way'!X141=0),IF(Q141&gt;0,-Q141^(1/3),(-Q141)^(1/3)),'OddsRatio_working_3-way'!AM141-'OddsRatio_working_3-way'!R141/3)</f>
        <v>-0.79805012344663417</v>
      </c>
      <c r="AT141" s="11">
        <f>IF(('OddsRatio_working_3-way'!X141=0),IF(Q141&gt;0,-Q141^(1/3),(-Q141)^(1/3)),'OddsRatio_working_3-way'!AN141-'OddsRatio_working_3-way'!R141/3)</f>
        <v>-0.25638941747539196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5.19</v>
      </c>
      <c r="C142" s="4">
        <f>IF('True_Odds_Calculator_3-way'!C143="","",'True_Odds_Calculator_3-way'!C143)</f>
        <v>8.82</v>
      </c>
      <c r="D142" s="9">
        <f t="shared" si="39"/>
        <v>0.71090708158581806</v>
      </c>
      <c r="E142" s="9">
        <f t="shared" si="40"/>
        <v>0.18235227758126513</v>
      </c>
      <c r="F142" s="9">
        <f t="shared" si="41"/>
        <v>0.10674064083291691</v>
      </c>
      <c r="G142" s="9">
        <f t="shared" si="42"/>
        <v>1.0701410319827018</v>
      </c>
      <c r="H142" s="9">
        <f t="shared" si="43"/>
        <v>1.4066535921534264</v>
      </c>
      <c r="I142" s="9">
        <f t="shared" si="44"/>
        <v>5.4838909240075209</v>
      </c>
      <c r="J142" s="9">
        <f t="shared" si="45"/>
        <v>9.3685028701047273</v>
      </c>
      <c r="K142" s="11">
        <f t="shared" si="46"/>
        <v>0.7246376811594204</v>
      </c>
      <c r="L142" s="11">
        <f t="shared" si="47"/>
        <v>0.19267822736030826</v>
      </c>
      <c r="M142" s="11">
        <f t="shared" si="48"/>
        <v>0.11337868480725623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-0.19710123398535184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0.19613553164696668</v>
      </c>
      <c r="Q142" s="11">
        <f>2*'OddsRatio_working_3-way'!K142*'OddsRatio_working_3-way'!L142*'OddsRatio_working_3-way'!M142</f>
        <v>3.1660295665369924E-2</v>
      </c>
      <c r="R142" s="11">
        <f t="shared" si="49"/>
        <v>0</v>
      </c>
      <c r="S142" s="11">
        <f t="shared" si="50"/>
        <v>-0.99510047543153923</v>
      </c>
      <c r="T142" s="11">
        <f t="shared" si="51"/>
        <v>-0.16062961669597081</v>
      </c>
      <c r="U142" s="11">
        <f>'OddsRatio_working_3-way'!S142-'OddsRatio_working_3-way'!R142^2/3</f>
        <v>-0.99510047543153923</v>
      </c>
      <c r="V142" s="11">
        <f>'OddsRatio_working_3-way'!S142*'OddsRatio_working_3-way'!R142/3-2*'OddsRatio_working_3-way'!R142^3/27-'OddsRatio_working_3-way'!T142</f>
        <v>0.16062961669597081</v>
      </c>
      <c r="W142" s="11">
        <f>'OddsRatio_working_3-way'!V142^2+4*'OddsRatio_working_3-way'!U142^3/27</f>
        <v>-0.12017935952941669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0.19103745266917638</v>
      </c>
      <c r="Y142" s="11">
        <f>IF('OddsRatio_working_3-way'!W142&gt;=0,IF('OddsRatio_working_3-way'!V142+SQRT('OddsRatio_working_3-way'!W142)&gt;0,0,PI()),ACOS('OddsRatio_working_3-way'!V142/(2*'OddsRatio_working_3-way'!X142)))</f>
        <v>1.1368948373810324</v>
      </c>
      <c r="Z142" s="11">
        <f>'OddsRatio_working_3-way'!X142^(1/3)*COS('OddsRatio_working_3-way'!Y142/3)</f>
        <v>0.53507051599135091</v>
      </c>
      <c r="AA142" s="11">
        <f>'OddsRatio_working_3-way'!X142^(1/3)*COS(('OddsRatio_working_3-way'!Y142+2*PI())/3)</f>
        <v>-0.45206107203112944</v>
      </c>
      <c r="AB142" s="11">
        <f>'OddsRatio_working_3-way'!X142^(1/3)*COS(('OddsRatio_working_3-way'!Y142+4*PI())/3)</f>
        <v>-8.3009443960221363E-2</v>
      </c>
      <c r="AC142" s="11">
        <f>'OddsRatio_working_3-way'!X142^(1/3)*SIN('OddsRatio_working_3-way'!Y142/3)</f>
        <v>0.21307205681160848</v>
      </c>
      <c r="AD142" s="11">
        <f>'OddsRatio_working_3-way'!X142^(1/3)*SIN(('OddsRatio_working_3-way'!Y142+2*PI())/3)</f>
        <v>0.35684863125875343</v>
      </c>
      <c r="AE142" s="11">
        <f>'OddsRatio_working_3-way'!X142^(1/3)*SIN(('OddsRatio_working_3-way'!Y142+4*PI())/3)</f>
        <v>-0.56992068807036178</v>
      </c>
      <c r="AF142" s="11">
        <f>-'OddsRatio_working_3-way'!U142/(3*'OddsRatio_working_3-way'!X142^(1/3))*COS(('OddsRatio_working_3-way'!Y142)/3)</f>
        <v>0.5350705159913508</v>
      </c>
      <c r="AG142" s="11">
        <f>-'OddsRatio_working_3-way'!U142/(3*'OddsRatio_working_3-way'!X142^(1/3))*COS(('OddsRatio_working_3-way'!Y142+2*PI())/3)</f>
        <v>-0.45206107203112933</v>
      </c>
      <c r="AH142" s="11">
        <f>-'OddsRatio_working_3-way'!U142/(3*'OddsRatio_working_3-way'!X142^(1/3))*COS(('OddsRatio_working_3-way'!Y142+4*PI())/3)</f>
        <v>-8.3009443960221349E-2</v>
      </c>
      <c r="AI142" s="11">
        <f>'OddsRatio_working_3-way'!U142/(3*'OddsRatio_working_3-way'!X142^(1/3))*SIN(('OddsRatio_working_3-way'!Y142)/3)</f>
        <v>-0.21307205681160843</v>
      </c>
      <c r="AJ142" s="11">
        <f>'OddsRatio_working_3-way'!U142/(3*'OddsRatio_working_3-way'!X142^(1/3))*SIN(('OddsRatio_working_3-way'!Y142+2*PI())/3)</f>
        <v>-0.35684863125875338</v>
      </c>
      <c r="AK142" s="11">
        <f>'OddsRatio_working_3-way'!U142/(3*'OddsRatio_working_3-way'!X142^(1/3))*SIN(('OddsRatio_working_3-way'!Y142+4*PI())/3)</f>
        <v>0.56992068807036167</v>
      </c>
      <c r="AL142" s="11">
        <f>'OddsRatio_working_3-way'!Z142+'OddsRatio_working_3-way'!AF142</f>
        <v>1.0701410319827018</v>
      </c>
      <c r="AM142" s="11">
        <f>'OddsRatio_working_3-way'!AA142+'OddsRatio_working_3-way'!AG142</f>
        <v>-0.90412214406225877</v>
      </c>
      <c r="AN142" s="11">
        <f>'OddsRatio_working_3-way'!AB142+'OddsRatio_working_3-way'!AH142</f>
        <v>-0.16601888792044273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1.0701410319827018</v>
      </c>
      <c r="AS142" s="11">
        <f>IF(('OddsRatio_working_3-way'!X142=0),IF(Q142&gt;0,-Q142^(1/3),(-Q142)^(1/3)),'OddsRatio_working_3-way'!AM142-'OddsRatio_working_3-way'!R142/3)</f>
        <v>-0.90412214406225877</v>
      </c>
      <c r="AT142" s="11">
        <f>IF(('OddsRatio_working_3-way'!X142=0),IF(Q142&gt;0,-Q142^(1/3),(-Q142)^(1/3)),'OddsRatio_working_3-way'!AN142-'OddsRatio_working_3-way'!R142/3)</f>
        <v>-0.16601888792044273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6.29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1.62</v>
      </c>
      <c r="D143" s="9">
        <f t="shared" si="39"/>
        <v>0.15317655534583169</v>
      </c>
      <c r="E143" s="9">
        <f t="shared" si="40"/>
        <v>0.24000622424337587</v>
      </c>
      <c r="F143" s="9">
        <f t="shared" si="41"/>
        <v>0.60681722041079211</v>
      </c>
      <c r="G143" s="9">
        <f t="shared" si="42"/>
        <v>1.0450688480819217</v>
      </c>
      <c r="H143" s="9">
        <f t="shared" si="43"/>
        <v>6.5284142063533643</v>
      </c>
      <c r="I143" s="9">
        <f t="shared" si="44"/>
        <v>4.1665586096882228</v>
      </c>
      <c r="J143" s="9">
        <f t="shared" si="45"/>
        <v>1.6479426858107917</v>
      </c>
      <c r="K143" s="11">
        <f t="shared" si="46"/>
        <v>0.1589825119236884</v>
      </c>
      <c r="L143" s="11">
        <f t="shared" si="47"/>
        <v>0.24813895781637715</v>
      </c>
      <c r="M143" s="11">
        <f t="shared" si="48"/>
        <v>0.61728395061728392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-0.24200218317865363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0.21770420252393685</v>
      </c>
      <c r="Q143" s="11">
        <f>2*'OddsRatio_working_3-way'!K143*'OddsRatio_working_3-way'!L143*'OddsRatio_working_3-way'!M143</f>
        <v>4.8703401012066411E-2</v>
      </c>
      <c r="R143" s="11">
        <f t="shared" si="49"/>
        <v>0</v>
      </c>
      <c r="S143" s="11">
        <f t="shared" si="50"/>
        <v>-0.89959602704584185</v>
      </c>
      <c r="T143" s="11">
        <f t="shared" si="51"/>
        <v>-0.20125190761651943</v>
      </c>
      <c r="U143" s="11">
        <f>'OddsRatio_working_3-way'!S143-'OddsRatio_working_3-way'!R143^2/3</f>
        <v>-0.89959602704584185</v>
      </c>
      <c r="V143" s="11">
        <f>'OddsRatio_working_3-way'!S143*'OddsRatio_working_3-way'!R143/3-2*'OddsRatio_working_3-way'!R143^3/27-'OddsRatio_working_3-way'!T143</f>
        <v>0.20125190761651943</v>
      </c>
      <c r="W143" s="11">
        <f>'OddsRatio_working_3-way'!V143^2+4*'OddsRatio_working_3-way'!U143^3/27</f>
        <v>-6.735230468510725E-2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0.16420614711727094</v>
      </c>
      <c r="Y143" s="11">
        <f>IF('OddsRatio_working_3-way'!W143&gt;=0,IF('OddsRatio_working_3-way'!V143+SQRT('OddsRatio_working_3-way'!W143)&gt;0,0,PI()),ACOS('OddsRatio_working_3-way'!V143/(2*'OddsRatio_working_3-way'!X143)))</f>
        <v>0.91119405726524316</v>
      </c>
      <c r="Z143" s="11">
        <f>'OddsRatio_working_3-way'!X143^(1/3)*COS('OddsRatio_working_3-way'!Y143/3)</f>
        <v>0.52253442404096084</v>
      </c>
      <c r="AA143" s="11">
        <f>'OddsRatio_working_3-way'!X143^(1/3)*COS(('OddsRatio_working_3-way'!Y143+2*PI())/3)</f>
        <v>-0.40310281590961849</v>
      </c>
      <c r="AB143" s="11">
        <f>'OddsRatio_working_3-way'!X143^(1/3)*COS(('OddsRatio_working_3-way'!Y143+4*PI())/3)</f>
        <v>-0.11943160813134246</v>
      </c>
      <c r="AC143" s="11">
        <f>'OddsRatio_working_3-way'!X143^(1/3)*SIN('OddsRatio_working_3-way'!Y143/3)</f>
        <v>0.16377764817213411</v>
      </c>
      <c r="AD143" s="11">
        <f>'OddsRatio_working_3-way'!X143^(1/3)*SIN(('OddsRatio_working_3-way'!Y143+2*PI())/3)</f>
        <v>0.37063926148527521</v>
      </c>
      <c r="AE143" s="11">
        <f>'OddsRatio_working_3-way'!X143^(1/3)*SIN(('OddsRatio_working_3-way'!Y143+4*PI())/3)</f>
        <v>-0.53441690965740918</v>
      </c>
      <c r="AF143" s="11">
        <f>-'OddsRatio_working_3-way'!U143/(3*'OddsRatio_working_3-way'!X143^(1/3))*COS(('OddsRatio_working_3-way'!Y143)/3)</f>
        <v>0.52253442404096084</v>
      </c>
      <c r="AG143" s="11">
        <f>-'OddsRatio_working_3-way'!U143/(3*'OddsRatio_working_3-way'!X143^(1/3))*COS(('OddsRatio_working_3-way'!Y143+2*PI())/3)</f>
        <v>-0.40310281590961849</v>
      </c>
      <c r="AH143" s="11">
        <f>-'OddsRatio_working_3-way'!U143/(3*'OddsRatio_working_3-way'!X143^(1/3))*COS(('OddsRatio_working_3-way'!Y143+4*PI())/3)</f>
        <v>-0.11943160813134246</v>
      </c>
      <c r="AI143" s="11">
        <f>'OddsRatio_working_3-way'!U143/(3*'OddsRatio_working_3-way'!X143^(1/3))*SIN(('OddsRatio_working_3-way'!Y143)/3)</f>
        <v>-0.16377764817213411</v>
      </c>
      <c r="AJ143" s="11">
        <f>'OddsRatio_working_3-way'!U143/(3*'OddsRatio_working_3-way'!X143^(1/3))*SIN(('OddsRatio_working_3-way'!Y143+2*PI())/3)</f>
        <v>-0.37063926148527521</v>
      </c>
      <c r="AK143" s="11">
        <f>'OddsRatio_working_3-way'!U143/(3*'OddsRatio_working_3-way'!X143^(1/3))*SIN(('OddsRatio_working_3-way'!Y143+4*PI())/3)</f>
        <v>0.53441690965740918</v>
      </c>
      <c r="AL143" s="11">
        <f>'OddsRatio_working_3-way'!Z143+'OddsRatio_working_3-way'!AF143</f>
        <v>1.0450688480819217</v>
      </c>
      <c r="AM143" s="11">
        <f>'OddsRatio_working_3-way'!AA143+'OddsRatio_working_3-way'!AG143</f>
        <v>-0.80620563181923699</v>
      </c>
      <c r="AN143" s="11">
        <f>'OddsRatio_working_3-way'!AB143+'OddsRatio_working_3-way'!AH143</f>
        <v>-0.23886321626268492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1.0450688480819217</v>
      </c>
      <c r="AS143" s="11">
        <f>IF(('OddsRatio_working_3-way'!X143=0),IF(Q143&gt;0,-Q143^(1/3),(-Q143)^(1/3)),'OddsRatio_working_3-way'!AM143-'OddsRatio_working_3-way'!R143/3)</f>
        <v>-0.80620563181923699</v>
      </c>
      <c r="AT143" s="11">
        <f>IF(('OddsRatio_working_3-way'!X143=0),IF(Q143&gt;0,-Q143^(1/3),(-Q143)^(1/3)),'OddsRatio_working_3-way'!AN143-'OddsRatio_working_3-way'!R143/3)</f>
        <v>-0.23886321626268492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1.43</v>
      </c>
      <c r="B144" s="4">
        <f>IF('True_Odds_Calculator_3-way'!B145="","",'True_Odds_Calculator_3-way'!B145)</f>
        <v>4.9000000000000004</v>
      </c>
      <c r="C144" s="4">
        <f>IF('True_Odds_Calculator_3-way'!C145="","",'True_Odds_Calculator_3-way'!C145)</f>
        <v>8.34</v>
      </c>
      <c r="D144" s="9">
        <f t="shared" si="39"/>
        <v>0.68891376916405667</v>
      </c>
      <c r="E144" s="9">
        <f t="shared" si="40"/>
        <v>0.19624972581034322</v>
      </c>
      <c r="F144" s="9">
        <f t="shared" si="41"/>
        <v>0.11483650502559997</v>
      </c>
      <c r="G144" s="9">
        <f t="shared" si="42"/>
        <v>1.050140646280189</v>
      </c>
      <c r="H144" s="9">
        <f t="shared" si="43"/>
        <v>1.4515604779004814</v>
      </c>
      <c r="I144" s="9">
        <f t="shared" si="44"/>
        <v>5.0955485204927387</v>
      </c>
      <c r="J144" s="9">
        <f t="shared" si="45"/>
        <v>8.7080323436965852</v>
      </c>
      <c r="K144" s="11">
        <f t="shared" si="46"/>
        <v>0.69930069930069938</v>
      </c>
      <c r="L144" s="11">
        <f t="shared" si="47"/>
        <v>0.2040816326530612</v>
      </c>
      <c r="M144" s="11">
        <f t="shared" si="48"/>
        <v>0.11990407673860912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-0.21063520241320854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0.19969752754953168</v>
      </c>
      <c r="Q144" s="11">
        <f>2*'OddsRatio_working_3-way'!K144*'OddsRatio_working_3-way'!L144*'OddsRatio_working_3-way'!M144</f>
        <v>3.4224083556046558E-2</v>
      </c>
      <c r="R144" s="11">
        <f t="shared" si="49"/>
        <v>0</v>
      </c>
      <c r="S144" s="11">
        <f t="shared" si="50"/>
        <v>-0.94807290168800873</v>
      </c>
      <c r="T144" s="11">
        <f t="shared" si="51"/>
        <v>-0.1624803601864625</v>
      </c>
      <c r="U144" s="11">
        <f>'OddsRatio_working_3-way'!S144-'OddsRatio_working_3-way'!R144^2/3</f>
        <v>-0.94807290168800873</v>
      </c>
      <c r="V144" s="11">
        <f>'OddsRatio_working_3-way'!S144*'OddsRatio_working_3-way'!R144/3-2*'OddsRatio_working_3-way'!R144^3/27-'OddsRatio_working_3-way'!T144</f>
        <v>0.1624803601864625</v>
      </c>
      <c r="W144" s="11">
        <f>'OddsRatio_working_3-way'!V144^2+4*'OddsRatio_working_3-way'!U144^3/27</f>
        <v>-9.9847237476807793E-2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0.1776563430637437</v>
      </c>
      <c r="Y144" s="11">
        <f>IF('OddsRatio_working_3-way'!W144&gt;=0,IF('OddsRatio_working_3-way'!V144+SQRT('OddsRatio_working_3-way'!W144)&gt;0,0,PI()),ACOS('OddsRatio_working_3-way'!V144/(2*'OddsRatio_working_3-way'!X144)))</f>
        <v>1.0958526337200352</v>
      </c>
      <c r="Z144" s="11">
        <f>'OddsRatio_working_3-way'!X144^(1/3)*COS('OddsRatio_working_3-way'!Y144/3)</f>
        <v>0.52507032314009461</v>
      </c>
      <c r="AA144" s="11">
        <f>'OddsRatio_working_3-way'!X144^(1/3)*COS(('OddsRatio_working_3-way'!Y144+2*PI())/3)</f>
        <v>-0.43644344843461785</v>
      </c>
      <c r="AB144" s="11">
        <f>'OddsRatio_working_3-way'!X144^(1/3)*COS(('OddsRatio_working_3-way'!Y144+4*PI())/3)</f>
        <v>-8.8626874705476824E-2</v>
      </c>
      <c r="AC144" s="11">
        <f>'OddsRatio_working_3-way'!X144^(1/3)*SIN('OddsRatio_working_3-way'!Y144/3)</f>
        <v>0.20081199247113288</v>
      </c>
      <c r="AD144" s="11">
        <f>'OddsRatio_working_3-way'!X144^(1/3)*SIN(('OddsRatio_working_3-way'!Y144+2*PI())/3)</f>
        <v>0.35431824237705956</v>
      </c>
      <c r="AE144" s="11">
        <f>'OddsRatio_working_3-way'!X144^(1/3)*SIN(('OddsRatio_working_3-way'!Y144+4*PI())/3)</f>
        <v>-0.55513023484819257</v>
      </c>
      <c r="AF144" s="11">
        <f>-'OddsRatio_working_3-way'!U144/(3*'OddsRatio_working_3-way'!X144^(1/3))*COS(('OddsRatio_working_3-way'!Y144)/3)</f>
        <v>0.52507032314009439</v>
      </c>
      <c r="AG144" s="11">
        <f>-'OddsRatio_working_3-way'!U144/(3*'OddsRatio_working_3-way'!X144^(1/3))*COS(('OddsRatio_working_3-way'!Y144+2*PI())/3)</f>
        <v>-0.43644344843461769</v>
      </c>
      <c r="AH144" s="11">
        <f>-'OddsRatio_working_3-way'!U144/(3*'OddsRatio_working_3-way'!X144^(1/3))*COS(('OddsRatio_working_3-way'!Y144+4*PI())/3)</f>
        <v>-8.8626874705476782E-2</v>
      </c>
      <c r="AI144" s="11">
        <f>'OddsRatio_working_3-way'!U144/(3*'OddsRatio_working_3-way'!X144^(1/3))*SIN(('OddsRatio_working_3-way'!Y144)/3)</f>
        <v>-0.20081199247113279</v>
      </c>
      <c r="AJ144" s="11">
        <f>'OddsRatio_working_3-way'!U144/(3*'OddsRatio_working_3-way'!X144^(1/3))*SIN(('OddsRatio_working_3-way'!Y144+2*PI())/3)</f>
        <v>-0.35431824237705944</v>
      </c>
      <c r="AK144" s="11">
        <f>'OddsRatio_working_3-way'!U144/(3*'OddsRatio_working_3-way'!X144^(1/3))*SIN(('OddsRatio_working_3-way'!Y144+4*PI())/3)</f>
        <v>0.55513023484819235</v>
      </c>
      <c r="AL144" s="11">
        <f>'OddsRatio_working_3-way'!Z144+'OddsRatio_working_3-way'!AF144</f>
        <v>1.050140646280189</v>
      </c>
      <c r="AM144" s="11">
        <f>'OddsRatio_working_3-way'!AA144+'OddsRatio_working_3-way'!AG144</f>
        <v>-0.8728868968692356</v>
      </c>
      <c r="AN144" s="11">
        <f>'OddsRatio_working_3-way'!AB144+'OddsRatio_working_3-way'!AH144</f>
        <v>-0.17725374941095362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1.050140646280189</v>
      </c>
      <c r="AS144" s="11">
        <f>IF(('OddsRatio_working_3-way'!X144=0),IF(Q144&gt;0,-Q144^(1/3),(-Q144)^(1/3)),'OddsRatio_working_3-way'!AM144-'OddsRatio_working_3-way'!R144/3)</f>
        <v>-0.8728868968692356</v>
      </c>
      <c r="AT144" s="11">
        <f>IF(('OddsRatio_working_3-way'!X144=0),IF(Q144&gt;0,-Q144^(1/3),(-Q144)^(1/3)),'OddsRatio_working_3-way'!AN144-'OddsRatio_working_3-way'!R144/3)</f>
        <v>-0.17725374941095362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1.95</v>
      </c>
      <c r="B145" s="4">
        <f>IF('True_Odds_Calculator_3-way'!B146="","",'True_Odds_Calculator_3-way'!B146)</f>
        <v>3.37</v>
      </c>
      <c r="C145" s="4">
        <f>IF('True_Odds_Calculator_3-way'!C146="","",'True_Odds_Calculator_3-way'!C146)</f>
        <v>4.67</v>
      </c>
      <c r="D145" s="9">
        <f t="shared" si="39"/>
        <v>0.50332387270993084</v>
      </c>
      <c r="E145" s="9">
        <f t="shared" si="40"/>
        <v>0.28886813709488474</v>
      </c>
      <c r="F145" s="9">
        <f t="shared" si="41"/>
        <v>0.20780799019518431</v>
      </c>
      <c r="G145" s="9">
        <f t="shared" si="42"/>
        <v>1.0387287479132015</v>
      </c>
      <c r="H145" s="9">
        <f t="shared" si="43"/>
        <v>1.9867923105175407</v>
      </c>
      <c r="I145" s="9">
        <f t="shared" si="44"/>
        <v>3.4617871325542882</v>
      </c>
      <c r="J145" s="9">
        <f t="shared" si="45"/>
        <v>4.812134504841449</v>
      </c>
      <c r="K145" s="11">
        <f t="shared" si="46"/>
        <v>0.51282051282051289</v>
      </c>
      <c r="L145" s="11">
        <f t="shared" si="47"/>
        <v>0.29673590504451036</v>
      </c>
      <c r="M145" s="11">
        <f t="shared" si="48"/>
        <v>0.21413276231263384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-0.2692505646584652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0.22776961250328093</v>
      </c>
      <c r="Q145" s="11">
        <f>2*'OddsRatio_working_3-way'!K145*'OddsRatio_working_3-way'!L145*'OddsRatio_working_3-way'!M145</f>
        <v>6.5170132332841468E-2</v>
      </c>
      <c r="R145" s="11">
        <f t="shared" si="49"/>
        <v>0</v>
      </c>
      <c r="S145" s="11">
        <f t="shared" si="50"/>
        <v>-0.84593921944861517</v>
      </c>
      <c r="T145" s="11">
        <f t="shared" si="51"/>
        <v>-0.24204269512120605</v>
      </c>
      <c r="U145" s="11">
        <f>'OddsRatio_working_3-way'!S145-'OddsRatio_working_3-way'!R145^2/3</f>
        <v>-0.84593921944861517</v>
      </c>
      <c r="V145" s="11">
        <f>'OddsRatio_working_3-way'!S145*'OddsRatio_working_3-way'!R145/3-2*'OddsRatio_working_3-way'!R145^3/27-'OddsRatio_working_3-way'!T145</f>
        <v>0.24204269512120605</v>
      </c>
      <c r="W145" s="11">
        <f>'OddsRatio_working_3-way'!V145^2+4*'OddsRatio_working_3-way'!U145^3/27</f>
        <v>-3.1099073077203873E-2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0.14973621751161356</v>
      </c>
      <c r="Y145" s="11">
        <f>IF('OddsRatio_working_3-way'!W145&gt;=0,IF('OddsRatio_working_3-way'!V145+SQRT('OddsRatio_working_3-way'!W145)&gt;0,0,PI()),ACOS('OddsRatio_working_3-way'!V145/(2*'OddsRatio_working_3-way'!X145)))</f>
        <v>0.6296557100053729</v>
      </c>
      <c r="Z145" s="11">
        <f>'OddsRatio_working_3-way'!X145^(1/3)*COS('OddsRatio_working_3-way'!Y145/3)</f>
        <v>0.51936437395660073</v>
      </c>
      <c r="AA145" s="11">
        <f>'OddsRatio_working_3-way'!X145^(1/3)*COS(('OddsRatio_working_3-way'!Y145+2*PI())/3)</f>
        <v>-0.35549601771611716</v>
      </c>
      <c r="AB145" s="11">
        <f>'OddsRatio_working_3-way'!X145^(1/3)*COS(('OddsRatio_working_3-way'!Y145+4*PI())/3)</f>
        <v>-0.16386835624048363</v>
      </c>
      <c r="AC145" s="11">
        <f>'OddsRatio_working_3-way'!X145^(1/3)*SIN('OddsRatio_working_3-way'!Y145/3)</f>
        <v>0.11063628193713544</v>
      </c>
      <c r="AD145" s="11">
        <f>'OddsRatio_working_3-way'!X145^(1/3)*SIN(('OddsRatio_working_3-way'!Y145+2*PI())/3)</f>
        <v>0.39446460069844952</v>
      </c>
      <c r="AE145" s="11">
        <f>'OddsRatio_working_3-way'!X145^(1/3)*SIN(('OddsRatio_working_3-way'!Y145+4*PI())/3)</f>
        <v>-0.50510088263558506</v>
      </c>
      <c r="AF145" s="11">
        <f>-'OddsRatio_working_3-way'!U145/(3*'OddsRatio_working_3-way'!X145^(1/3))*COS(('OddsRatio_working_3-way'!Y145)/3)</f>
        <v>0.51936437395660073</v>
      </c>
      <c r="AG145" s="11">
        <f>-'OddsRatio_working_3-way'!U145/(3*'OddsRatio_working_3-way'!X145^(1/3))*COS(('OddsRatio_working_3-way'!Y145+2*PI())/3)</f>
        <v>-0.35549601771611716</v>
      </c>
      <c r="AH145" s="11">
        <f>-'OddsRatio_working_3-way'!U145/(3*'OddsRatio_working_3-way'!X145^(1/3))*COS(('OddsRatio_working_3-way'!Y145+4*PI())/3)</f>
        <v>-0.16386835624048363</v>
      </c>
      <c r="AI145" s="11">
        <f>'OddsRatio_working_3-way'!U145/(3*'OddsRatio_working_3-way'!X145^(1/3))*SIN(('OddsRatio_working_3-way'!Y145)/3)</f>
        <v>-0.11063628193713544</v>
      </c>
      <c r="AJ145" s="11">
        <f>'OddsRatio_working_3-way'!U145/(3*'OddsRatio_working_3-way'!X145^(1/3))*SIN(('OddsRatio_working_3-way'!Y145+2*PI())/3)</f>
        <v>-0.39446460069844952</v>
      </c>
      <c r="AK145" s="11">
        <f>'OddsRatio_working_3-way'!U145/(3*'OddsRatio_working_3-way'!X145^(1/3))*SIN(('OddsRatio_working_3-way'!Y145+4*PI())/3)</f>
        <v>0.50510088263558506</v>
      </c>
      <c r="AL145" s="11">
        <f>'OddsRatio_working_3-way'!Z145+'OddsRatio_working_3-way'!AF145</f>
        <v>1.0387287479132015</v>
      </c>
      <c r="AM145" s="11">
        <f>'OddsRatio_working_3-way'!AA145+'OddsRatio_working_3-way'!AG145</f>
        <v>-0.71099203543223433</v>
      </c>
      <c r="AN145" s="11">
        <f>'OddsRatio_working_3-way'!AB145+'OddsRatio_working_3-way'!AH145</f>
        <v>-0.32773671248096725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1.0387287479132015</v>
      </c>
      <c r="AS145" s="11">
        <f>IF(('OddsRatio_working_3-way'!X145=0),IF(Q145&gt;0,-Q145^(1/3),(-Q145)^(1/3)),'OddsRatio_working_3-way'!AM145-'OddsRatio_working_3-way'!R145/3)</f>
        <v>-0.71099203543223433</v>
      </c>
      <c r="AT145" s="11">
        <f>IF(('OddsRatio_working_3-way'!X145=0),IF(Q145&gt;0,-Q145^(1/3),(-Q145)^(1/3)),'OddsRatio_working_3-way'!AN145-'OddsRatio_working_3-way'!R145/3)</f>
        <v>-0.32773671248096725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2.27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3.37</v>
      </c>
      <c r="D146" s="9">
        <f t="shared" si="39"/>
        <v>0.43251172734178345</v>
      </c>
      <c r="E146" s="9">
        <f t="shared" si="40"/>
        <v>0.27750879028713837</v>
      </c>
      <c r="F146" s="9">
        <f t="shared" si="41"/>
        <v>0.28997948237107818</v>
      </c>
      <c r="G146" s="9">
        <f t="shared" si="42"/>
        <v>1.0331307368696891</v>
      </c>
      <c r="H146" s="9">
        <f t="shared" si="43"/>
        <v>2.3120760358245054</v>
      </c>
      <c r="I146" s="9">
        <f t="shared" si="44"/>
        <v>3.6034894569116167</v>
      </c>
      <c r="J146" s="9">
        <f t="shared" si="45"/>
        <v>3.4485198463811639</v>
      </c>
      <c r="K146" s="11">
        <f t="shared" si="46"/>
        <v>0.44052863436123346</v>
      </c>
      <c r="L146" s="11">
        <f t="shared" si="47"/>
        <v>0.28409090909090912</v>
      </c>
      <c r="M146" s="11">
        <f t="shared" si="48"/>
        <v>0.29673590504451036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-0.28167881576586273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0.22876116027660492</v>
      </c>
      <c r="Q146" s="11">
        <f>2*'OddsRatio_working_3-way'!K146*'OddsRatio_working_3-way'!L146*'OddsRatio_working_3-way'!M146</f>
        <v>7.427310398591068E-2</v>
      </c>
      <c r="R146" s="11">
        <f t="shared" si="49"/>
        <v>0</v>
      </c>
      <c r="S146" s="11">
        <f t="shared" si="50"/>
        <v>-0.81213477007357182</v>
      </c>
      <c r="T146" s="11">
        <f t="shared" si="51"/>
        <v>-0.26368012015375702</v>
      </c>
      <c r="U146" s="11">
        <f>'OddsRatio_working_3-way'!S146-'OddsRatio_working_3-way'!R146^2/3</f>
        <v>-0.81213477007357182</v>
      </c>
      <c r="V146" s="11">
        <f>'OddsRatio_working_3-way'!S146*'OddsRatio_working_3-way'!R146/3-2*'OddsRatio_working_3-way'!R146^3/27-'OddsRatio_working_3-way'!T146</f>
        <v>0.26368012015375702</v>
      </c>
      <c r="W146" s="11">
        <f>'OddsRatio_working_3-way'!V146^2+4*'OddsRatio_working_3-way'!U146^3/27</f>
        <v>-9.8289352380138556E-3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0.14085111022131988</v>
      </c>
      <c r="Y146" s="11">
        <f>IF('OddsRatio_working_3-way'!W146&gt;=0,IF('OddsRatio_working_3-way'!V146+SQRT('OddsRatio_working_3-way'!W146)&gt;0,0,PI()),ACOS('OddsRatio_working_3-way'!V146/(2*'OddsRatio_working_3-way'!X146)))</f>
        <v>0.35963799490883042</v>
      </c>
      <c r="Z146" s="11">
        <f>'OddsRatio_working_3-way'!X146^(1/3)*COS('OddsRatio_working_3-way'!Y146/3)</f>
        <v>0.51656536843484457</v>
      </c>
      <c r="AA146" s="11">
        <f>'OddsRatio_working_3-way'!X146^(1/3)*COS(('OddsRatio_working_3-way'!Y146+2*PI())/3)</f>
        <v>-0.31217013747625516</v>
      </c>
      <c r="AB146" s="11">
        <f>'OddsRatio_working_3-way'!X146^(1/3)*COS(('OddsRatio_working_3-way'!Y146+4*PI())/3)</f>
        <v>-0.20439523095858955</v>
      </c>
      <c r="AC146" s="11">
        <f>'OddsRatio_working_3-way'!X146^(1/3)*SIN('OddsRatio_working_3-way'!Y146/3)</f>
        <v>6.2223871289861225E-2</v>
      </c>
      <c r="AD146" s="11">
        <f>'OddsRatio_working_3-way'!X146^(1/3)*SIN(('OddsRatio_working_3-way'!Y146+2*PI())/3)</f>
        <v>0.41624679613491311</v>
      </c>
      <c r="AE146" s="11">
        <f>'OddsRatio_working_3-way'!X146^(1/3)*SIN(('OddsRatio_working_3-way'!Y146+4*PI())/3)</f>
        <v>-0.47847066742477412</v>
      </c>
      <c r="AF146" s="11">
        <f>-'OddsRatio_working_3-way'!U146/(3*'OddsRatio_working_3-way'!X146^(1/3))*COS(('OddsRatio_working_3-way'!Y146)/3)</f>
        <v>0.51656536843484457</v>
      </c>
      <c r="AG146" s="11">
        <f>-'OddsRatio_working_3-way'!U146/(3*'OddsRatio_working_3-way'!X146^(1/3))*COS(('OddsRatio_working_3-way'!Y146+2*PI())/3)</f>
        <v>-0.31217013747625516</v>
      </c>
      <c r="AH146" s="11">
        <f>-'OddsRatio_working_3-way'!U146/(3*'OddsRatio_working_3-way'!X146^(1/3))*COS(('OddsRatio_working_3-way'!Y146+4*PI())/3)</f>
        <v>-0.20439523095858955</v>
      </c>
      <c r="AI146" s="11">
        <f>'OddsRatio_working_3-way'!U146/(3*'OddsRatio_working_3-way'!X146^(1/3))*SIN(('OddsRatio_working_3-way'!Y146)/3)</f>
        <v>-6.2223871289861225E-2</v>
      </c>
      <c r="AJ146" s="11">
        <f>'OddsRatio_working_3-way'!U146/(3*'OddsRatio_working_3-way'!X146^(1/3))*SIN(('OddsRatio_working_3-way'!Y146+2*PI())/3)</f>
        <v>-0.41624679613491311</v>
      </c>
      <c r="AK146" s="11">
        <f>'OddsRatio_working_3-way'!U146/(3*'OddsRatio_working_3-way'!X146^(1/3))*SIN(('OddsRatio_working_3-way'!Y146+4*PI())/3)</f>
        <v>0.47847066742477412</v>
      </c>
      <c r="AL146" s="11">
        <f>'OddsRatio_working_3-way'!Z146+'OddsRatio_working_3-way'!AF146</f>
        <v>1.0331307368696891</v>
      </c>
      <c r="AM146" s="11">
        <f>'OddsRatio_working_3-way'!AA146+'OddsRatio_working_3-way'!AG146</f>
        <v>-0.62434027495251032</v>
      </c>
      <c r="AN146" s="11">
        <f>'OddsRatio_working_3-way'!AB146+'OddsRatio_working_3-way'!AH146</f>
        <v>-0.4087904619171791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1.0331307368696891</v>
      </c>
      <c r="AS146" s="11">
        <f>IF(('OddsRatio_working_3-way'!X146=0),IF(Q146&gt;0,-Q146^(1/3),(-Q146)^(1/3)),'OddsRatio_working_3-way'!AM146-'OddsRatio_working_3-way'!R146/3)</f>
        <v>-0.62434027495251032</v>
      </c>
      <c r="AT146" s="11">
        <f>IF(('OddsRatio_working_3-way'!X146=0),IF(Q146&gt;0,-Q146^(1/3),(-Q146)^(1/3)),'OddsRatio_working_3-way'!AN146-'OddsRatio_working_3-way'!R146/3)</f>
        <v>-0.4087904619171791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3.94</v>
      </c>
      <c r="D147" s="9">
        <f t="shared" si="39"/>
        <v>0.45869884758854224</v>
      </c>
      <c r="E147" s="9">
        <f t="shared" si="40"/>
        <v>0.29398228542347787</v>
      </c>
      <c r="F147" s="9">
        <f t="shared" si="41"/>
        <v>0.24731886698797981</v>
      </c>
      <c r="G147" s="9">
        <f t="shared" si="42"/>
        <v>1.0351575435320823</v>
      </c>
      <c r="H147" s="9">
        <f t="shared" si="43"/>
        <v>2.1800795996265738</v>
      </c>
      <c r="I147" s="9">
        <f t="shared" si="44"/>
        <v>3.4015655009944301</v>
      </c>
      <c r="J147" s="9">
        <f t="shared" si="45"/>
        <v>4.0433631779843227</v>
      </c>
      <c r="K147" s="11">
        <f t="shared" si="46"/>
        <v>0.46728971962616822</v>
      </c>
      <c r="L147" s="11">
        <f t="shared" si="47"/>
        <v>0.30120481927710846</v>
      </c>
      <c r="M147" s="11">
        <f t="shared" si="48"/>
        <v>0.25380710659898476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-0.27777431658414098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0.22862930444678287</v>
      </c>
      <c r="Q147" s="11">
        <f>2*'OddsRatio_working_3-way'!K147*'OddsRatio_working_3-way'!L147*'OddsRatio_working_3-way'!M147</f>
        <v>7.1446657639619632E-2</v>
      </c>
      <c r="R147" s="11">
        <f t="shared" si="49"/>
        <v>0</v>
      </c>
      <c r="S147" s="11">
        <f t="shared" si="50"/>
        <v>-0.82307575177681502</v>
      </c>
      <c r="T147" s="11">
        <f t="shared" si="51"/>
        <v>-0.25721117243025465</v>
      </c>
      <c r="U147" s="11">
        <f>'OddsRatio_working_3-way'!S147-'OddsRatio_working_3-way'!R147^2/3</f>
        <v>-0.82307575177681502</v>
      </c>
      <c r="V147" s="11">
        <f>'OddsRatio_working_3-way'!S147*'OddsRatio_working_3-way'!R147/3-2*'OddsRatio_working_3-way'!R147^3/27-'OddsRatio_working_3-way'!T147</f>
        <v>0.25721117243025465</v>
      </c>
      <c r="W147" s="11">
        <f>'OddsRatio_working_3-way'!V147^2+4*'OddsRatio_working_3-way'!U147^3/27</f>
        <v>-1.6449184302104264E-2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0.14370696879853326</v>
      </c>
      <c r="Y147" s="11">
        <f>IF('OddsRatio_working_3-way'!W147&gt;=0,IF('OddsRatio_working_3-way'!V147+SQRT('OddsRatio_working_3-way'!W147)&gt;0,0,PI()),ACOS('OddsRatio_working_3-way'!V147/(2*'OddsRatio_working_3-way'!X147)))</f>
        <v>0.46255464066269392</v>
      </c>
      <c r="Z147" s="11">
        <f>'OddsRatio_working_3-way'!X147^(1/3)*COS('OddsRatio_working_3-way'!Y147/3)</f>
        <v>0.51757877176604117</v>
      </c>
      <c r="AA147" s="11">
        <f>'OddsRatio_working_3-way'!X147^(1/3)*COS(('OddsRatio_working_3-way'!Y147+2*PI())/3)</f>
        <v>-0.32845357472543063</v>
      </c>
      <c r="AB147" s="11">
        <f>'OddsRatio_working_3-way'!X147^(1/3)*COS(('OddsRatio_working_3-way'!Y147+4*PI())/3)</f>
        <v>-0.18912519704061065</v>
      </c>
      <c r="AC147" s="11">
        <f>'OddsRatio_working_3-way'!X147^(1/3)*SIN('OddsRatio_working_3-way'!Y147/3)</f>
        <v>8.0441276362084896E-2</v>
      </c>
      <c r="AD147" s="11">
        <f>'OddsRatio_working_3-way'!X147^(1/3)*SIN(('OddsRatio_working_3-way'!Y147+2*PI())/3)</f>
        <v>0.4080157266278972</v>
      </c>
      <c r="AE147" s="11">
        <f>'OddsRatio_working_3-way'!X147^(1/3)*SIN(('OddsRatio_working_3-way'!Y147+4*PI())/3)</f>
        <v>-0.4884570029899819</v>
      </c>
      <c r="AF147" s="11">
        <f>-'OddsRatio_working_3-way'!U147/(3*'OddsRatio_working_3-way'!X147^(1/3))*COS(('OddsRatio_working_3-way'!Y147)/3)</f>
        <v>0.51757877176604117</v>
      </c>
      <c r="AG147" s="11">
        <f>-'OddsRatio_working_3-way'!U147/(3*'OddsRatio_working_3-way'!X147^(1/3))*COS(('OddsRatio_working_3-way'!Y147+2*PI())/3)</f>
        <v>-0.32845357472543063</v>
      </c>
      <c r="AH147" s="11">
        <f>-'OddsRatio_working_3-way'!U147/(3*'OddsRatio_working_3-way'!X147^(1/3))*COS(('OddsRatio_working_3-way'!Y147+4*PI())/3)</f>
        <v>-0.18912519704061065</v>
      </c>
      <c r="AI147" s="11">
        <f>'OddsRatio_working_3-way'!U147/(3*'OddsRatio_working_3-way'!X147^(1/3))*SIN(('OddsRatio_working_3-way'!Y147)/3)</f>
        <v>-8.0441276362084896E-2</v>
      </c>
      <c r="AJ147" s="11">
        <f>'OddsRatio_working_3-way'!U147/(3*'OddsRatio_working_3-way'!X147^(1/3))*SIN(('OddsRatio_working_3-way'!Y147+2*PI())/3)</f>
        <v>-0.4080157266278972</v>
      </c>
      <c r="AK147" s="11">
        <f>'OddsRatio_working_3-way'!U147/(3*'OddsRatio_working_3-way'!X147^(1/3))*SIN(('OddsRatio_working_3-way'!Y147+4*PI())/3)</f>
        <v>0.4884570029899819</v>
      </c>
      <c r="AL147" s="11">
        <f>'OddsRatio_working_3-way'!Z147+'OddsRatio_working_3-way'!AF147</f>
        <v>1.0351575435320823</v>
      </c>
      <c r="AM147" s="11">
        <f>'OddsRatio_working_3-way'!AA147+'OddsRatio_working_3-way'!AG147</f>
        <v>-0.65690714945086126</v>
      </c>
      <c r="AN147" s="11">
        <f>'OddsRatio_working_3-way'!AB147+'OddsRatio_working_3-way'!AH147</f>
        <v>-0.3782503940812213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1.0351575435320823</v>
      </c>
      <c r="AS147" s="11">
        <f>IF(('OddsRatio_working_3-way'!X147=0),IF(Q147&gt;0,-Q147^(1/3),(-Q147)^(1/3)),'OddsRatio_working_3-way'!AM147-'OddsRatio_working_3-way'!R147/3)</f>
        <v>-0.65690714945086126</v>
      </c>
      <c r="AT147" s="11">
        <f>IF(('OddsRatio_working_3-way'!X147=0),IF(Q147&gt;0,-Q147^(1/3),(-Q147)^(1/3)),'OddsRatio_working_3-way'!AN147-'OddsRatio_working_3-way'!R147/3)</f>
        <v>-0.3782503940812213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3.66</v>
      </c>
      <c r="B148" s="4">
        <f>IF('True_Odds_Calculator_3-way'!B149="","",'True_Odds_Calculator_3-way'!B149)</f>
        <v>3.16</v>
      </c>
      <c r="C148" s="4">
        <f>IF('True_Odds_Calculator_3-way'!C149="","",'True_Odds_Calculator_3-way'!C149)</f>
        <v>2.31</v>
      </c>
      <c r="D148" s="9">
        <f t="shared" si="39"/>
        <v>0.26645139002634111</v>
      </c>
      <c r="E148" s="9">
        <f t="shared" si="40"/>
        <v>0.30906713587386209</v>
      </c>
      <c r="F148" s="9">
        <f t="shared" si="41"/>
        <v>0.42448147409979675</v>
      </c>
      <c r="G148" s="9">
        <f t="shared" si="42"/>
        <v>1.0349735991175475</v>
      </c>
      <c r="H148" s="9">
        <f t="shared" si="43"/>
        <v>3.7530297736526768</v>
      </c>
      <c r="I148" s="9">
        <f t="shared" si="44"/>
        <v>3.2355429740939026</v>
      </c>
      <c r="J148" s="9">
        <f t="shared" si="45"/>
        <v>2.3558154148439874</v>
      </c>
      <c r="K148" s="11">
        <f t="shared" si="46"/>
        <v>0.27322404371584696</v>
      </c>
      <c r="L148" s="11">
        <f t="shared" si="47"/>
        <v>0.31645569620253161</v>
      </c>
      <c r="M148" s="11">
        <f t="shared" si="48"/>
        <v>0.4329004329004329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-0.28172574468486478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0.22944591319772895</v>
      </c>
      <c r="Q148" s="11">
        <f>2*'OddsRatio_working_3-way'!K148*'OddsRatio_working_3-way'!L148*'OddsRatio_working_3-way'!M148</f>
        <v>7.4860004305947428E-2</v>
      </c>
      <c r="R148" s="11">
        <f t="shared" si="49"/>
        <v>0</v>
      </c>
      <c r="S148" s="11">
        <f t="shared" si="50"/>
        <v>-0.81443005308011363</v>
      </c>
      <c r="T148" s="11">
        <f t="shared" si="51"/>
        <v>-0.2657194300424513</v>
      </c>
      <c r="U148" s="11">
        <f>'OddsRatio_working_3-way'!S148-'OddsRatio_working_3-way'!R148^2/3</f>
        <v>-0.81443005308011363</v>
      </c>
      <c r="V148" s="11">
        <f>'OddsRatio_working_3-way'!S148*'OddsRatio_working_3-way'!R148/3-2*'OddsRatio_working_3-way'!R148^3/27-'OddsRatio_working_3-way'!T148</f>
        <v>0.2657194300424513</v>
      </c>
      <c r="W148" s="11">
        <f>'OddsRatio_working_3-way'!V148^2+4*'OddsRatio_working_3-way'!U148^3/27</f>
        <v>-9.4240659895934858E-3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0.1414486492438852</v>
      </c>
      <c r="Y148" s="11">
        <f>IF('OddsRatio_working_3-way'!W148&gt;=0,IF('OddsRatio_working_3-way'!V148+SQRT('OddsRatio_working_3-way'!W148)&gt;0,0,PI()),ACOS('OddsRatio_working_3-way'!V148/(2*'OddsRatio_working_3-way'!X148)))</f>
        <v>0.35027382887298786</v>
      </c>
      <c r="Z148" s="11">
        <f>'OddsRatio_working_3-way'!X148^(1/3)*COS('OddsRatio_working_3-way'!Y148/3)</f>
        <v>0.51748679955877386</v>
      </c>
      <c r="AA148" s="11">
        <f>'OddsRatio_working_3-way'!X148^(1/3)*COS(('OddsRatio_working_3-way'!Y148+2*PI())/3)</f>
        <v>-0.3113083356382037</v>
      </c>
      <c r="AB148" s="11">
        <f>'OddsRatio_working_3-way'!X148^(1/3)*COS(('OddsRatio_working_3-way'!Y148+4*PI())/3)</f>
        <v>-0.20617846392057032</v>
      </c>
      <c r="AC148" s="11">
        <f>'OddsRatio_working_3-way'!X148^(1/3)*SIN('OddsRatio_working_3-way'!Y148/3)</f>
        <v>6.0696759736046504E-2</v>
      </c>
      <c r="AD148" s="11">
        <f>'OddsRatio_working_3-way'!X148^(1/3)*SIN(('OddsRatio_working_3-way'!Y148+2*PI())/3)</f>
        <v>0.41780833467298073</v>
      </c>
      <c r="AE148" s="11">
        <f>'OddsRatio_working_3-way'!X148^(1/3)*SIN(('OddsRatio_working_3-way'!Y148+4*PI())/3)</f>
        <v>-0.47850509440902722</v>
      </c>
      <c r="AF148" s="11">
        <f>-'OddsRatio_working_3-way'!U148/(3*'OddsRatio_working_3-way'!X148^(1/3))*COS(('OddsRatio_working_3-way'!Y148)/3)</f>
        <v>0.51748679955877375</v>
      </c>
      <c r="AG148" s="11">
        <f>-'OddsRatio_working_3-way'!U148/(3*'OddsRatio_working_3-way'!X148^(1/3))*COS(('OddsRatio_working_3-way'!Y148+2*PI())/3)</f>
        <v>-0.31130833563820359</v>
      </c>
      <c r="AH148" s="11">
        <f>-'OddsRatio_working_3-way'!U148/(3*'OddsRatio_working_3-way'!X148^(1/3))*COS(('OddsRatio_working_3-way'!Y148+4*PI())/3)</f>
        <v>-0.20617846392057027</v>
      </c>
      <c r="AI148" s="11">
        <f>'OddsRatio_working_3-way'!U148/(3*'OddsRatio_working_3-way'!X148^(1/3))*SIN(('OddsRatio_working_3-way'!Y148)/3)</f>
        <v>-6.0696759736046491E-2</v>
      </c>
      <c r="AJ148" s="11">
        <f>'OddsRatio_working_3-way'!U148/(3*'OddsRatio_working_3-way'!X148^(1/3))*SIN(('OddsRatio_working_3-way'!Y148+2*PI())/3)</f>
        <v>-0.41780833467298062</v>
      </c>
      <c r="AK148" s="11">
        <f>'OddsRatio_working_3-way'!U148/(3*'OddsRatio_working_3-way'!X148^(1/3))*SIN(('OddsRatio_working_3-way'!Y148+4*PI())/3)</f>
        <v>0.47850509440902711</v>
      </c>
      <c r="AL148" s="11">
        <f>'OddsRatio_working_3-way'!Z148+'OddsRatio_working_3-way'!AF148</f>
        <v>1.0349735991175475</v>
      </c>
      <c r="AM148" s="11">
        <f>'OddsRatio_working_3-way'!AA148+'OddsRatio_working_3-way'!AG148</f>
        <v>-0.6226166712764073</v>
      </c>
      <c r="AN148" s="11">
        <f>'OddsRatio_working_3-way'!AB148+'OddsRatio_working_3-way'!AH148</f>
        <v>-0.41235692784114059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1.0349735991175475</v>
      </c>
      <c r="AS148" s="11">
        <f>IF(('OddsRatio_working_3-way'!X148=0),IF(Q148&gt;0,-Q148^(1/3),(-Q148)^(1/3)),'OddsRatio_working_3-way'!AM148-'OddsRatio_working_3-way'!R148/3)</f>
        <v>-0.6226166712764073</v>
      </c>
      <c r="AT148" s="11">
        <f>IF(('OddsRatio_working_3-way'!X148=0),IF(Q148&gt;0,-Q148^(1/3),(-Q148)^(1/3)),'OddsRatio_working_3-way'!AN148-'OddsRatio_working_3-way'!R148/3)</f>
        <v>-0.41235692784114059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1.4</v>
      </c>
      <c r="B149" s="4">
        <f>IF('True_Odds_Calculator_3-way'!B150="","",'True_Odds_Calculator_3-way'!B150)</f>
        <v>4.79</v>
      </c>
      <c r="C149" s="4">
        <f>IF('True_Odds_Calculator_3-way'!C150="","",'True_Odds_Calculator_3-way'!C150)</f>
        <v>9.7799999999999994</v>
      </c>
      <c r="D149" s="9">
        <f t="shared" si="39"/>
        <v>0.70289872399988651</v>
      </c>
      <c r="E149" s="9">
        <f t="shared" si="40"/>
        <v>0.19980444802135716</v>
      </c>
      <c r="F149" s="9">
        <f t="shared" si="41"/>
        <v>9.7296827978756273E-2</v>
      </c>
      <c r="G149" s="9">
        <f t="shared" si="42"/>
        <v>1.0567001541468211</v>
      </c>
      <c r="H149" s="9">
        <f t="shared" si="43"/>
        <v>1.4226800616587283</v>
      </c>
      <c r="I149" s="9">
        <f t="shared" si="44"/>
        <v>5.0048935842164521</v>
      </c>
      <c r="J149" s="9">
        <f t="shared" si="45"/>
        <v>10.277827353409089</v>
      </c>
      <c r="K149" s="11">
        <f t="shared" si="46"/>
        <v>0.7142857142857143</v>
      </c>
      <c r="L149" s="11">
        <f t="shared" si="47"/>
        <v>0.20876826722338204</v>
      </c>
      <c r="M149" s="11">
        <f t="shared" si="48"/>
        <v>0.10224948875255624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-0.20295105503297406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0.19775959873555837</v>
      </c>
      <c r="Q149" s="11">
        <f>2*'OddsRatio_working_3-way'!K149*'OddsRatio_working_3-way'!L149*'OddsRatio_working_3-way'!M149</f>
        <v>3.0494926559068367E-2</v>
      </c>
      <c r="R149" s="11">
        <f t="shared" si="49"/>
        <v>0</v>
      </c>
      <c r="S149" s="11">
        <f t="shared" si="50"/>
        <v>-0.97442015614763755</v>
      </c>
      <c r="T149" s="11">
        <f t="shared" si="51"/>
        <v>-0.15025754142600425</v>
      </c>
      <c r="U149" s="11">
        <f>'OddsRatio_working_3-way'!S149-'OddsRatio_working_3-way'!R149^2/3</f>
        <v>-0.97442015614763755</v>
      </c>
      <c r="V149" s="11">
        <f>'OddsRatio_working_3-way'!S149*'OddsRatio_working_3-way'!R149/3-2*'OddsRatio_working_3-way'!R149^3/27-'OddsRatio_working_3-way'!T149</f>
        <v>0.15025754142600425</v>
      </c>
      <c r="W149" s="11">
        <f>'OddsRatio_working_3-way'!V149^2+4*'OddsRatio_working_3-way'!U149^3/27</f>
        <v>-0.11449033288296102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0.18511325022695457</v>
      </c>
      <c r="Y149" s="11">
        <f>IF('OddsRatio_working_3-way'!W149&gt;=0,IF('OddsRatio_working_3-way'!V149+SQRT('OddsRatio_working_3-way'!W149)&gt;0,0,PI()),ACOS('OddsRatio_working_3-way'!V149/(2*'OddsRatio_working_3-way'!X149)))</f>
        <v>1.1528843496802259</v>
      </c>
      <c r="Z149" s="11">
        <f>'OddsRatio_working_3-way'!X149^(1/3)*COS('OddsRatio_working_3-way'!Y149/3)</f>
        <v>0.52835007707341053</v>
      </c>
      <c r="AA149" s="11">
        <f>'OddsRatio_working_3-way'!X149^(1/3)*COS(('OddsRatio_working_3-way'!Y149+2*PI())/3)</f>
        <v>-0.44921472638582655</v>
      </c>
      <c r="AB149" s="11">
        <f>'OddsRatio_working_3-way'!X149^(1/3)*COS(('OddsRatio_working_3-way'!Y149+4*PI())/3)</f>
        <v>-7.9135350687583858E-2</v>
      </c>
      <c r="AC149" s="11">
        <f>'OddsRatio_working_3-way'!X149^(1/3)*SIN('OddsRatio_working_3-way'!Y149/3)</f>
        <v>0.213665427180909</v>
      </c>
      <c r="AD149" s="11">
        <f>'OddsRatio_working_3-way'!X149^(1/3)*SIN(('OddsRatio_working_3-way'!Y149+2*PI())/3)</f>
        <v>0.35073187524658511</v>
      </c>
      <c r="AE149" s="11">
        <f>'OddsRatio_working_3-way'!X149^(1/3)*SIN(('OddsRatio_working_3-way'!Y149+4*PI())/3)</f>
        <v>-0.5643973024274942</v>
      </c>
      <c r="AF149" s="11">
        <f>-'OddsRatio_working_3-way'!U149/(3*'OddsRatio_working_3-way'!X149^(1/3))*COS(('OddsRatio_working_3-way'!Y149)/3)</f>
        <v>0.52835007707341053</v>
      </c>
      <c r="AG149" s="11">
        <f>-'OddsRatio_working_3-way'!U149/(3*'OddsRatio_working_3-way'!X149^(1/3))*COS(('OddsRatio_working_3-way'!Y149+2*PI())/3)</f>
        <v>-0.44921472638582655</v>
      </c>
      <c r="AH149" s="11">
        <f>-'OddsRatio_working_3-way'!U149/(3*'OddsRatio_working_3-way'!X149^(1/3))*COS(('OddsRatio_working_3-way'!Y149+4*PI())/3)</f>
        <v>-7.9135350687583858E-2</v>
      </c>
      <c r="AI149" s="11">
        <f>'OddsRatio_working_3-way'!U149/(3*'OddsRatio_working_3-way'!X149^(1/3))*SIN(('OddsRatio_working_3-way'!Y149)/3)</f>
        <v>-0.213665427180909</v>
      </c>
      <c r="AJ149" s="11">
        <f>'OddsRatio_working_3-way'!U149/(3*'OddsRatio_working_3-way'!X149^(1/3))*SIN(('OddsRatio_working_3-way'!Y149+2*PI())/3)</f>
        <v>-0.35073187524658511</v>
      </c>
      <c r="AK149" s="11">
        <f>'OddsRatio_working_3-way'!U149/(3*'OddsRatio_working_3-way'!X149^(1/3))*SIN(('OddsRatio_working_3-way'!Y149+4*PI())/3)</f>
        <v>0.5643973024274942</v>
      </c>
      <c r="AL149" s="11">
        <f>'OddsRatio_working_3-way'!Z149+'OddsRatio_working_3-way'!AF149</f>
        <v>1.0567001541468211</v>
      </c>
      <c r="AM149" s="11">
        <f>'OddsRatio_working_3-way'!AA149+'OddsRatio_working_3-way'!AG149</f>
        <v>-0.89842945277165309</v>
      </c>
      <c r="AN149" s="11">
        <f>'OddsRatio_working_3-way'!AB149+'OddsRatio_working_3-way'!AH149</f>
        <v>-0.15827070137516772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1.0567001541468211</v>
      </c>
      <c r="AS149" s="11">
        <f>IF(('OddsRatio_working_3-way'!X149=0),IF(Q149&gt;0,-Q149^(1/3),(-Q149)^(1/3)),'OddsRatio_working_3-way'!AM149-'OddsRatio_working_3-way'!R149/3)</f>
        <v>-0.89842945277165309</v>
      </c>
      <c r="AT149" s="11">
        <f>IF(('OddsRatio_working_3-way'!X149=0),IF(Q149&gt;0,-Q149^(1/3),(-Q149)^(1/3)),'OddsRatio_working_3-way'!AN149-'OddsRatio_working_3-way'!R149/3)</f>
        <v>-0.15827070137516772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1.75</v>
      </c>
      <c r="B150" s="4">
        <f>IF('True_Odds_Calculator_3-way'!B151="","",'True_Odds_Calculator_3-way'!B151)</f>
        <v>3.58</v>
      </c>
      <c r="C150" s="4">
        <f>IF('True_Odds_Calculator_3-way'!C151="","",'True_Odds_Calculator_3-way'!C151)</f>
        <v>5.73</v>
      </c>
      <c r="D150" s="9">
        <f t="shared" si="39"/>
        <v>0.56085232599336421</v>
      </c>
      <c r="E150" s="9">
        <f t="shared" si="40"/>
        <v>0.27074430279032285</v>
      </c>
      <c r="F150" s="9">
        <f t="shared" si="41"/>
        <v>0.16840337121631271</v>
      </c>
      <c r="G150" s="9">
        <f t="shared" si="42"/>
        <v>1.0440007197469934</v>
      </c>
      <c r="H150" s="9">
        <f t="shared" si="43"/>
        <v>1.7830005398102451</v>
      </c>
      <c r="I150" s="9">
        <f t="shared" si="44"/>
        <v>3.6935218569472434</v>
      </c>
      <c r="J150" s="9">
        <f t="shared" si="45"/>
        <v>5.9381234044032789</v>
      </c>
      <c r="K150" s="11">
        <f t="shared" si="46"/>
        <v>0.5714285714285714</v>
      </c>
      <c r="L150" s="11">
        <f t="shared" si="47"/>
        <v>0.27932960893854747</v>
      </c>
      <c r="M150" s="11">
        <f t="shared" si="48"/>
        <v>0.17452006980802792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-0.25495669033064083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0.22452222867561134</v>
      </c>
      <c r="Q150" s="11">
        <f>2*'OddsRatio_working_3-way'!K150*'OddsRatio_working_3-way'!L150*'OddsRatio_working_3-way'!M150</f>
        <v>5.5712711830176502E-2</v>
      </c>
      <c r="R150" s="11">
        <f t="shared" si="49"/>
        <v>0</v>
      </c>
      <c r="S150" s="11">
        <f t="shared" si="50"/>
        <v>-0.88062889577221704</v>
      </c>
      <c r="T150" s="11">
        <f t="shared" si="51"/>
        <v>-0.21851833641990495</v>
      </c>
      <c r="U150" s="11">
        <f>'OddsRatio_working_3-way'!S150-'OddsRatio_working_3-way'!R150^2/3</f>
        <v>-0.88062889577221704</v>
      </c>
      <c r="V150" s="11">
        <f>'OddsRatio_working_3-way'!S150*'OddsRatio_working_3-way'!R150/3-2*'OddsRatio_working_3-way'!R150^3/27-'OddsRatio_working_3-way'!T150</f>
        <v>0.21851833641990495</v>
      </c>
      <c r="W150" s="11">
        <f>'OddsRatio_working_3-way'!V150^2+4*'OddsRatio_working_3-way'!U150^3/27</f>
        <v>-5.3425158137590557E-2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0.15904042056134135</v>
      </c>
      <c r="Y150" s="11">
        <f>IF('OddsRatio_working_3-way'!W150&gt;=0,IF('OddsRatio_working_3-way'!V150+SQRT('OddsRatio_working_3-way'!W150)&gt;0,0,PI()),ACOS('OddsRatio_working_3-way'!V150/(2*'OddsRatio_working_3-way'!X150)))</f>
        <v>0.81345771830876068</v>
      </c>
      <c r="Z150" s="11">
        <f>'OddsRatio_working_3-way'!X150^(1/3)*COS('OddsRatio_working_3-way'!Y150/3)</f>
        <v>0.52200035987349669</v>
      </c>
      <c r="AA150" s="11">
        <f>'OddsRatio_working_3-way'!X150^(1/3)*COS(('OddsRatio_working_3-way'!Y150+2*PI())/3)</f>
        <v>-0.38667413174064924</v>
      </c>
      <c r="AB150" s="11">
        <f>'OddsRatio_working_3-way'!X150^(1/3)*COS(('OddsRatio_working_3-way'!Y150+4*PI())/3)</f>
        <v>-0.13532622813284759</v>
      </c>
      <c r="AC150" s="11">
        <f>'OddsRatio_working_3-way'!X150^(1/3)*SIN('OddsRatio_working_3-way'!Y150/3)</f>
        <v>0.14511577980821244</v>
      </c>
      <c r="AD150" s="11">
        <f>'OddsRatio_working_3-way'!X150^(1/3)*SIN(('OddsRatio_working_3-way'!Y150+2*PI())/3)</f>
        <v>0.37950768253096107</v>
      </c>
      <c r="AE150" s="11">
        <f>'OddsRatio_working_3-way'!X150^(1/3)*SIN(('OddsRatio_working_3-way'!Y150+4*PI())/3)</f>
        <v>-0.52462346233917345</v>
      </c>
      <c r="AF150" s="11">
        <f>-'OddsRatio_working_3-way'!U150/(3*'OddsRatio_working_3-way'!X150^(1/3))*COS(('OddsRatio_working_3-way'!Y150)/3)</f>
        <v>0.52200035987349669</v>
      </c>
      <c r="AG150" s="11">
        <f>-'OddsRatio_working_3-way'!U150/(3*'OddsRatio_working_3-way'!X150^(1/3))*COS(('OddsRatio_working_3-way'!Y150+2*PI())/3)</f>
        <v>-0.38667413174064924</v>
      </c>
      <c r="AH150" s="11">
        <f>-'OddsRatio_working_3-way'!U150/(3*'OddsRatio_working_3-way'!X150^(1/3))*COS(('OddsRatio_working_3-way'!Y150+4*PI())/3)</f>
        <v>-0.13532622813284759</v>
      </c>
      <c r="AI150" s="11">
        <f>'OddsRatio_working_3-way'!U150/(3*'OddsRatio_working_3-way'!X150^(1/3))*SIN(('OddsRatio_working_3-way'!Y150)/3)</f>
        <v>-0.14511577980821244</v>
      </c>
      <c r="AJ150" s="11">
        <f>'OddsRatio_working_3-way'!U150/(3*'OddsRatio_working_3-way'!X150^(1/3))*SIN(('OddsRatio_working_3-way'!Y150+2*PI())/3)</f>
        <v>-0.37950768253096107</v>
      </c>
      <c r="AK150" s="11">
        <f>'OddsRatio_working_3-way'!U150/(3*'OddsRatio_working_3-way'!X150^(1/3))*SIN(('OddsRatio_working_3-way'!Y150+4*PI())/3)</f>
        <v>0.52462346233917345</v>
      </c>
      <c r="AL150" s="11">
        <f>'OddsRatio_working_3-way'!Z150+'OddsRatio_working_3-way'!AF150</f>
        <v>1.0440007197469934</v>
      </c>
      <c r="AM150" s="11">
        <f>'OddsRatio_working_3-way'!AA150+'OddsRatio_working_3-way'!AG150</f>
        <v>-0.77334826348129848</v>
      </c>
      <c r="AN150" s="11">
        <f>'OddsRatio_working_3-way'!AB150+'OddsRatio_working_3-way'!AH150</f>
        <v>-0.27065245626569517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1.0440007197469934</v>
      </c>
      <c r="AS150" s="11">
        <f>IF(('OddsRatio_working_3-way'!X150=0),IF(Q150&gt;0,-Q150^(1/3),(-Q150)^(1/3)),'OddsRatio_working_3-way'!AM150-'OddsRatio_working_3-way'!R150/3)</f>
        <v>-0.77334826348129848</v>
      </c>
      <c r="AT150" s="11">
        <f>IF(('OddsRatio_working_3-way'!X150=0),IF(Q150&gt;0,-Q150^(1/3),(-Q150)^(1/3)),'OddsRatio_working_3-way'!AN150-'OddsRatio_working_3-way'!R150/3)</f>
        <v>-0.27065245626569517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2.37</v>
      </c>
      <c r="B151" s="4">
        <f>IF('True_Odds_Calculator_3-way'!B152="","",'True_Odds_Calculator_3-way'!B152)</f>
        <v>3.25</v>
      </c>
      <c r="C151" s="4">
        <f>IF('True_Odds_Calculator_3-way'!C152="","",'True_Odds_Calculator_3-way'!C152)</f>
        <v>3.43</v>
      </c>
      <c r="D151" s="9">
        <f t="shared" si="39"/>
        <v>0.41413604265892889</v>
      </c>
      <c r="E151" s="9">
        <f t="shared" si="40"/>
        <v>0.30090068385534408</v>
      </c>
      <c r="F151" s="9">
        <f t="shared" si="41"/>
        <v>0.28496327348572686</v>
      </c>
      <c r="G151" s="9">
        <f t="shared" si="42"/>
        <v>1.0326025291613319</v>
      </c>
      <c r="H151" s="9">
        <f t="shared" si="43"/>
        <v>2.4146654649510251</v>
      </c>
      <c r="I151" s="9">
        <f t="shared" si="44"/>
        <v>3.3233556906129968</v>
      </c>
      <c r="J151" s="9">
        <f t="shared" si="45"/>
        <v>3.5092241458620372</v>
      </c>
      <c r="K151" s="11">
        <f t="shared" si="46"/>
        <v>0.42194092827004215</v>
      </c>
      <c r="L151" s="11">
        <f t="shared" si="47"/>
        <v>0.30769230769230771</v>
      </c>
      <c r="M151" s="11">
        <f t="shared" si="48"/>
        <v>0.29154518950437314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-0.28351989008150191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0.22899687069152322</v>
      </c>
      <c r="Q151" s="11">
        <f>2*'OddsRatio_working_3-way'!K151*'OddsRatio_working_3-way'!L151*'OddsRatio_working_3-way'!M151</f>
        <v>7.5701444856701883E-2</v>
      </c>
      <c r="R151" s="11">
        <f t="shared" si="49"/>
        <v>0</v>
      </c>
      <c r="S151" s="11">
        <f t="shared" si="50"/>
        <v>-0.80769243606046381</v>
      </c>
      <c r="T151" s="11">
        <f t="shared" si="51"/>
        <v>-0.26700576398693016</v>
      </c>
      <c r="U151" s="11">
        <f>'OddsRatio_working_3-way'!S151-'OddsRatio_working_3-way'!R151^2/3</f>
        <v>-0.80769243606046381</v>
      </c>
      <c r="V151" s="11">
        <f>'OddsRatio_working_3-way'!S151*'OddsRatio_working_3-way'!R151/3-2*'OddsRatio_working_3-way'!R151^3/27-'OddsRatio_working_3-way'!T151</f>
        <v>0.26700576398693016</v>
      </c>
      <c r="W151" s="11">
        <f>'OddsRatio_working_3-way'!V151^2+4*'OddsRatio_working_3-way'!U151^3/27</f>
        <v>-6.7689514791068883E-3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0.13969701990499936</v>
      </c>
      <c r="Y151" s="11">
        <f>IF('OddsRatio_working_3-way'!W151&gt;=0,IF('OddsRatio_working_3-way'!V151+SQRT('OddsRatio_working_3-way'!W151)&gt;0,0,PI()),ACOS('OddsRatio_working_3-way'!V151/(2*'OddsRatio_working_3-way'!X151)))</f>
        <v>0.29890265977630426</v>
      </c>
      <c r="Z151" s="11">
        <f>'OddsRatio_working_3-way'!X151^(1/3)*COS('OddsRatio_working_3-way'!Y151/3)</f>
        <v>0.51630126458066605</v>
      </c>
      <c r="AA151" s="11">
        <f>'OddsRatio_working_3-way'!X151^(1/3)*COS(('OddsRatio_working_3-way'!Y151+2*PI())/3)</f>
        <v>-0.30284808366532551</v>
      </c>
      <c r="AB151" s="11">
        <f>'OddsRatio_working_3-way'!X151^(1/3)*COS(('OddsRatio_working_3-way'!Y151+4*PI())/3)</f>
        <v>-0.2134531809153406</v>
      </c>
      <c r="AC151" s="11">
        <f>'OddsRatio_working_3-way'!X151^(1/3)*SIN('OddsRatio_working_3-way'!Y151/3)</f>
        <v>5.1612171166884151E-2</v>
      </c>
      <c r="AD151" s="11">
        <f>'OddsRatio_working_3-way'!X151^(1/3)*SIN(('OddsRatio_working_3-way'!Y151+2*PI())/3)</f>
        <v>0.42132392554944542</v>
      </c>
      <c r="AE151" s="11">
        <f>'OddsRatio_working_3-way'!X151^(1/3)*SIN(('OddsRatio_working_3-way'!Y151+4*PI())/3)</f>
        <v>-0.47293609671632969</v>
      </c>
      <c r="AF151" s="11">
        <f>-'OddsRatio_working_3-way'!U151/(3*'OddsRatio_working_3-way'!X151^(1/3))*COS(('OddsRatio_working_3-way'!Y151)/3)</f>
        <v>0.51630126458066594</v>
      </c>
      <c r="AG151" s="11">
        <f>-'OddsRatio_working_3-way'!U151/(3*'OddsRatio_working_3-way'!X151^(1/3))*COS(('OddsRatio_working_3-way'!Y151+2*PI())/3)</f>
        <v>-0.30284808366532545</v>
      </c>
      <c r="AH151" s="11">
        <f>-'OddsRatio_working_3-way'!U151/(3*'OddsRatio_working_3-way'!X151^(1/3))*COS(('OddsRatio_working_3-way'!Y151+4*PI())/3)</f>
        <v>-0.21345318091534055</v>
      </c>
      <c r="AI151" s="11">
        <f>'OddsRatio_working_3-way'!U151/(3*'OddsRatio_working_3-way'!X151^(1/3))*SIN(('OddsRatio_working_3-way'!Y151)/3)</f>
        <v>-5.1612171166884144E-2</v>
      </c>
      <c r="AJ151" s="11">
        <f>'OddsRatio_working_3-way'!U151/(3*'OddsRatio_working_3-way'!X151^(1/3))*SIN(('OddsRatio_working_3-way'!Y151+2*PI())/3)</f>
        <v>-0.42132392554944537</v>
      </c>
      <c r="AK151" s="11">
        <f>'OddsRatio_working_3-way'!U151/(3*'OddsRatio_working_3-way'!X151^(1/3))*SIN(('OddsRatio_working_3-way'!Y151+4*PI())/3)</f>
        <v>0.47293609671632958</v>
      </c>
      <c r="AL151" s="11">
        <f>'OddsRatio_working_3-way'!Z151+'OddsRatio_working_3-way'!AF151</f>
        <v>1.0326025291613319</v>
      </c>
      <c r="AM151" s="11">
        <f>'OddsRatio_working_3-way'!AA151+'OddsRatio_working_3-way'!AG151</f>
        <v>-0.6056961673306509</v>
      </c>
      <c r="AN151" s="11">
        <f>'OddsRatio_working_3-way'!AB151+'OddsRatio_working_3-way'!AH151</f>
        <v>-0.42690636183068115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1.0326025291613319</v>
      </c>
      <c r="AS151" s="11">
        <f>IF(('OddsRatio_working_3-way'!X151=0),IF(Q151&gt;0,-Q151^(1/3),(-Q151)^(1/3)),'OddsRatio_working_3-way'!AM151-'OddsRatio_working_3-way'!R151/3)</f>
        <v>-0.6056961673306509</v>
      </c>
      <c r="AT151" s="11">
        <f>IF(('OddsRatio_working_3-way'!X151=0),IF(Q151&gt;0,-Q151^(1/3),(-Q151)^(1/3)),'OddsRatio_working_3-way'!AN151-'OddsRatio_working_3-way'!R151/3)</f>
        <v>-0.42690636183068115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1.69</v>
      </c>
      <c r="B152" s="4">
        <f>IF('True_Odds_Calculator_3-way'!B153="","",'True_Odds_Calculator_3-way'!B153)</f>
        <v>3.73</v>
      </c>
      <c r="C152" s="4">
        <f>IF('True_Odds_Calculator_3-way'!C153="","",'True_Odds_Calculator_3-way'!C153)</f>
        <v>4.95</v>
      </c>
      <c r="D152" s="9">
        <f t="shared" si="39"/>
        <v>0.56623201890977926</v>
      </c>
      <c r="E152" s="9">
        <f t="shared" si="40"/>
        <v>0.24808140017697478</v>
      </c>
      <c r="F152" s="9">
        <f t="shared" si="41"/>
        <v>0.18568658091324597</v>
      </c>
      <c r="G152" s="9">
        <f t="shared" si="42"/>
        <v>1.1102326024714047</v>
      </c>
      <c r="H152" s="9">
        <f t="shared" si="43"/>
        <v>1.766060495705269</v>
      </c>
      <c r="I152" s="9">
        <f t="shared" si="44"/>
        <v>4.0309350047469348</v>
      </c>
      <c r="J152" s="9">
        <f t="shared" si="45"/>
        <v>5.3854187797620483</v>
      </c>
      <c r="K152" s="11">
        <f t="shared" si="46"/>
        <v>0.59171597633136097</v>
      </c>
      <c r="L152" s="11">
        <f t="shared" si="47"/>
        <v>0.26809651474530832</v>
      </c>
      <c r="M152" s="11">
        <f t="shared" si="48"/>
        <v>0.20202020202020202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-0.23845591405913114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0.23619285322729333</v>
      </c>
      <c r="Q152" s="11">
        <f>2*'OddsRatio_working_3-way'!K152*'OddsRatio_working_3-way'!L152*'OddsRatio_working_3-way'!M152</f>
        <v>6.409575392870917E-2</v>
      </c>
      <c r="R152" s="11">
        <f t="shared" si="49"/>
        <v>0</v>
      </c>
      <c r="S152" s="11">
        <f t="shared" si="50"/>
        <v>-0.99050952105437562</v>
      </c>
      <c r="T152" s="11">
        <f t="shared" si="51"/>
        <v>-0.26879498536075319</v>
      </c>
      <c r="U152" s="11">
        <f>'OddsRatio_working_3-way'!S152-'OddsRatio_working_3-way'!R152^2/3</f>
        <v>-0.99050952105437562</v>
      </c>
      <c r="V152" s="11">
        <f>'OddsRatio_working_3-way'!S152*'OddsRatio_working_3-way'!R152/3-2*'OddsRatio_working_3-way'!R152^3/27-'OddsRatio_working_3-way'!T152</f>
        <v>0.26879498536075319</v>
      </c>
      <c r="W152" s="11">
        <f>'OddsRatio_working_3-way'!V152^2+4*'OddsRatio_working_3-way'!U152^3/27</f>
        <v>-7.1719317464945323E-2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0.18971693494521835</v>
      </c>
      <c r="Y152" s="11">
        <f>IF('OddsRatio_working_3-way'!W152&gt;=0,IF('OddsRatio_working_3-way'!V152+SQRT('OddsRatio_working_3-way'!W152)&gt;0,0,PI()),ACOS('OddsRatio_working_3-way'!V152/(2*'OddsRatio_working_3-way'!X152)))</f>
        <v>0.78355254392987517</v>
      </c>
      <c r="Z152" s="11">
        <f>'OddsRatio_working_3-way'!X152^(1/3)*COS('OddsRatio_working_3-way'!Y152/3)</f>
        <v>0.55511630123570233</v>
      </c>
      <c r="AA152" s="11">
        <f>'OddsRatio_working_3-way'!X152^(1/3)*COS(('OddsRatio_working_3-way'!Y152+2*PI())/3)</f>
        <v>-0.40605639706654256</v>
      </c>
      <c r="AB152" s="11">
        <f>'OddsRatio_working_3-way'!X152^(1/3)*COS(('OddsRatio_working_3-way'!Y152+4*PI())/3)</f>
        <v>-0.14905990416915968</v>
      </c>
      <c r="AC152" s="11">
        <f>'OddsRatio_working_3-way'!X152^(1/3)*SIN('OddsRatio_working_3-way'!Y152/3)</f>
        <v>0.14837699435509363</v>
      </c>
      <c r="AD152" s="11">
        <f>'OddsRatio_working_3-way'!X152^(1/3)*SIN(('OddsRatio_working_3-way'!Y152+2*PI())/3)</f>
        <v>0.4065563217474264</v>
      </c>
      <c r="AE152" s="11">
        <f>'OddsRatio_working_3-way'!X152^(1/3)*SIN(('OddsRatio_working_3-way'!Y152+4*PI())/3)</f>
        <v>-0.55493331610252006</v>
      </c>
      <c r="AF152" s="11">
        <f>-'OddsRatio_working_3-way'!U152/(3*'OddsRatio_working_3-way'!X152^(1/3))*COS(('OddsRatio_working_3-way'!Y152)/3)</f>
        <v>0.55511630123570233</v>
      </c>
      <c r="AG152" s="11">
        <f>-'OddsRatio_working_3-way'!U152/(3*'OddsRatio_working_3-way'!X152^(1/3))*COS(('OddsRatio_working_3-way'!Y152+2*PI())/3)</f>
        <v>-0.40605639706654256</v>
      </c>
      <c r="AH152" s="11">
        <f>-'OddsRatio_working_3-way'!U152/(3*'OddsRatio_working_3-way'!X152^(1/3))*COS(('OddsRatio_working_3-way'!Y152+4*PI())/3)</f>
        <v>-0.14905990416915968</v>
      </c>
      <c r="AI152" s="11">
        <f>'OddsRatio_working_3-way'!U152/(3*'OddsRatio_working_3-way'!X152^(1/3))*SIN(('OddsRatio_working_3-way'!Y152)/3)</f>
        <v>-0.14837699435509363</v>
      </c>
      <c r="AJ152" s="11">
        <f>'OddsRatio_working_3-way'!U152/(3*'OddsRatio_working_3-way'!X152^(1/3))*SIN(('OddsRatio_working_3-way'!Y152+2*PI())/3)</f>
        <v>-0.4065563217474264</v>
      </c>
      <c r="AK152" s="11">
        <f>'OddsRatio_working_3-way'!U152/(3*'OddsRatio_working_3-way'!X152^(1/3))*SIN(('OddsRatio_working_3-way'!Y152+4*PI())/3)</f>
        <v>0.55493331610252006</v>
      </c>
      <c r="AL152" s="11">
        <f>'OddsRatio_working_3-way'!Z152+'OddsRatio_working_3-way'!AF152</f>
        <v>1.1102326024714047</v>
      </c>
      <c r="AM152" s="11">
        <f>'OddsRatio_working_3-way'!AA152+'OddsRatio_working_3-way'!AG152</f>
        <v>-0.81211279413308513</v>
      </c>
      <c r="AN152" s="11">
        <f>'OddsRatio_working_3-way'!AB152+'OddsRatio_working_3-way'!AH152</f>
        <v>-0.29811980833831936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1.1102326024714047</v>
      </c>
      <c r="AS152" s="11">
        <f>IF(('OddsRatio_working_3-way'!X152=0),IF(Q152&gt;0,-Q152^(1/3),(-Q152)^(1/3)),'OddsRatio_working_3-way'!AM152-'OddsRatio_working_3-way'!R152/3)</f>
        <v>-0.81211279413308513</v>
      </c>
      <c r="AT152" s="11">
        <f>IF(('OddsRatio_working_3-way'!X152=0),IF(Q152&gt;0,-Q152^(1/3),(-Q152)^(1/3)),'OddsRatio_working_3-way'!AN152-'OddsRatio_working_3-way'!R152/3)</f>
        <v>-0.29811980833831936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3.09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2.59</v>
      </c>
      <c r="D153" s="9">
        <f t="shared" si="39"/>
        <v>0.30652072333806307</v>
      </c>
      <c r="E153" s="9">
        <f t="shared" si="40"/>
        <v>0.32599067549670335</v>
      </c>
      <c r="F153" s="9">
        <f t="shared" si="41"/>
        <v>0.36748860116523374</v>
      </c>
      <c r="G153" s="9">
        <f t="shared" si="42"/>
        <v>1.0824986406529895</v>
      </c>
      <c r="H153" s="9">
        <f t="shared" si="43"/>
        <v>3.262422158964748</v>
      </c>
      <c r="I153" s="9">
        <f t="shared" si="44"/>
        <v>3.0675724036472101</v>
      </c>
      <c r="J153" s="9">
        <f t="shared" si="45"/>
        <v>2.7211728386382532</v>
      </c>
      <c r="K153" s="11">
        <f t="shared" si="46"/>
        <v>0.3236245954692557</v>
      </c>
      <c r="L153" s="11">
        <f t="shared" si="47"/>
        <v>0.3436426116838488</v>
      </c>
      <c r="M153" s="11">
        <f t="shared" si="48"/>
        <v>0.38610038610038611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-0.27253704653364352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0.24002726434915406</v>
      </c>
      <c r="Q153" s="11">
        <f>2*'OddsRatio_working_3-way'!K153*'OddsRatio_working_3-way'!L153*'OddsRatio_working_3-way'!M153</f>
        <v>8.5877375437980005E-2</v>
      </c>
      <c r="R153" s="11">
        <f t="shared" si="49"/>
        <v>0</v>
      </c>
      <c r="S153" s="11">
        <f t="shared" si="50"/>
        <v>-0.88071426399465191</v>
      </c>
      <c r="T153" s="11">
        <f t="shared" si="51"/>
        <v>-0.31510349337912419</v>
      </c>
      <c r="U153" s="11">
        <f>'OddsRatio_working_3-way'!S153-'OddsRatio_working_3-way'!R153^2/3</f>
        <v>-0.88071426399465191</v>
      </c>
      <c r="V153" s="11">
        <f>'OddsRatio_working_3-way'!S153*'OddsRatio_working_3-way'!R153/3-2*'OddsRatio_working_3-way'!R153^3/27-'OddsRatio_working_3-way'!T153</f>
        <v>0.31510349337912419</v>
      </c>
      <c r="W153" s="11">
        <f>'OddsRatio_working_3-way'!V153^2+4*'OddsRatio_working_3-way'!U153^3/27</f>
        <v>-1.9146366578479679E-3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0.15906354720486379</v>
      </c>
      <c r="Y153" s="11">
        <f>IF('OddsRatio_working_3-way'!W153&gt;=0,IF('OddsRatio_working_3-way'!V153+SQRT('OddsRatio_working_3-way'!W153)&gt;0,0,PI()),ACOS('OddsRatio_working_3-way'!V153/(2*'OddsRatio_working_3-way'!X153)))</f>
        <v>0.13798169851535169</v>
      </c>
      <c r="Z153" s="11">
        <f>'OddsRatio_working_3-way'!X153^(1/3)*COS('OddsRatio_working_3-way'!Y153/3)</f>
        <v>0.54124932032649486</v>
      </c>
      <c r="AA153" s="11">
        <f>'OddsRatio_working_3-way'!X153^(1/3)*COS(('OddsRatio_working_3-way'!Y153+2*PI())/3)</f>
        <v>-0.2921988561678146</v>
      </c>
      <c r="AB153" s="11">
        <f>'OddsRatio_working_3-way'!X153^(1/3)*COS(('OddsRatio_working_3-way'!Y153+4*PI())/3)</f>
        <v>-0.2490504641586804</v>
      </c>
      <c r="AC153" s="11">
        <f>'OddsRatio_working_3-way'!X153^(1/3)*SIN('OddsRatio_working_3-way'!Y153/3)</f>
        <v>2.4911735741573082E-2</v>
      </c>
      <c r="AD153" s="11">
        <f>'OddsRatio_working_3-way'!X153^(1/3)*SIN(('OddsRatio_working_3-way'!Y153+2*PI())/3)</f>
        <v>0.4562797933130191</v>
      </c>
      <c r="AE153" s="11">
        <f>'OddsRatio_working_3-way'!X153^(1/3)*SIN(('OddsRatio_working_3-way'!Y153+4*PI())/3)</f>
        <v>-0.48119152905459223</v>
      </c>
      <c r="AF153" s="11">
        <f>-'OddsRatio_working_3-way'!U153/(3*'OddsRatio_working_3-way'!X153^(1/3))*COS(('OddsRatio_working_3-way'!Y153)/3)</f>
        <v>0.54124932032649475</v>
      </c>
      <c r="AG153" s="11">
        <f>-'OddsRatio_working_3-way'!U153/(3*'OddsRatio_working_3-way'!X153^(1/3))*COS(('OddsRatio_working_3-way'!Y153+2*PI())/3)</f>
        <v>-0.29219885616781455</v>
      </c>
      <c r="AH153" s="11">
        <f>-'OddsRatio_working_3-way'!U153/(3*'OddsRatio_working_3-way'!X153^(1/3))*COS(('OddsRatio_working_3-way'!Y153+4*PI())/3)</f>
        <v>-0.24905046415868035</v>
      </c>
      <c r="AI153" s="11">
        <f>'OddsRatio_working_3-way'!U153/(3*'OddsRatio_working_3-way'!X153^(1/3))*SIN(('OddsRatio_working_3-way'!Y153)/3)</f>
        <v>-2.4911735741573075E-2</v>
      </c>
      <c r="AJ153" s="11">
        <f>'OddsRatio_working_3-way'!U153/(3*'OddsRatio_working_3-way'!X153^(1/3))*SIN(('OddsRatio_working_3-way'!Y153+2*PI())/3)</f>
        <v>-0.45627979331301904</v>
      </c>
      <c r="AK153" s="11">
        <f>'OddsRatio_working_3-way'!U153/(3*'OddsRatio_working_3-way'!X153^(1/3))*SIN(('OddsRatio_working_3-way'!Y153+4*PI())/3)</f>
        <v>0.48119152905459217</v>
      </c>
      <c r="AL153" s="11">
        <f>'OddsRatio_working_3-way'!Z153+'OddsRatio_working_3-way'!AF153</f>
        <v>1.0824986406529895</v>
      </c>
      <c r="AM153" s="11">
        <f>'OddsRatio_working_3-way'!AA153+'OddsRatio_working_3-way'!AG153</f>
        <v>-0.5843977123356292</v>
      </c>
      <c r="AN153" s="11">
        <f>'OddsRatio_working_3-way'!AB153+'OddsRatio_working_3-way'!AH153</f>
        <v>-0.49810092831736075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1.0824986406529895</v>
      </c>
      <c r="AS153" s="11">
        <f>IF(('OddsRatio_working_3-way'!X153=0),IF(Q153&gt;0,-Q153^(1/3),(-Q153)^(1/3)),'OddsRatio_working_3-way'!AM153-'OddsRatio_working_3-way'!R153/3)</f>
        <v>-0.5843977123356292</v>
      </c>
      <c r="AT153" s="11">
        <f>IF(('OddsRatio_working_3-way'!X153=0),IF(Q153&gt;0,-Q153^(1/3),(-Q153)^(1/3)),'OddsRatio_working_3-way'!AN153-'OddsRatio_working_3-way'!R153/3)</f>
        <v>-0.49810092831736075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4.1500000000000004</v>
      </c>
      <c r="B154" s="4">
        <f>IF('True_Odds_Calculator_3-way'!B155="","",'True_Odds_Calculator_3-way'!B155)</f>
        <v>3.01</v>
      </c>
      <c r="C154" s="4">
        <f>IF('True_Odds_Calculator_3-way'!C155="","",'True_Odds_Calculator_3-way'!C155)</f>
        <v>2.0699999999999998</v>
      </c>
      <c r="D154" s="9">
        <f t="shared" si="39"/>
        <v>0.22540133424153108</v>
      </c>
      <c r="E154" s="9">
        <f t="shared" si="40"/>
        <v>0.31320137067965503</v>
      </c>
      <c r="F154" s="9">
        <f t="shared" si="41"/>
        <v>0.46139729507881411</v>
      </c>
      <c r="G154" s="9">
        <f t="shared" si="42"/>
        <v>1.090962212639436</v>
      </c>
      <c r="H154" s="9">
        <f t="shared" si="43"/>
        <v>4.4365309698142239</v>
      </c>
      <c r="I154" s="9">
        <f t="shared" si="44"/>
        <v>3.1928340474052659</v>
      </c>
      <c r="J154" s="9">
        <f t="shared" si="45"/>
        <v>2.1673295675241961</v>
      </c>
      <c r="K154" s="11">
        <f t="shared" si="46"/>
        <v>0.24096385542168672</v>
      </c>
      <c r="L154" s="11">
        <f t="shared" si="47"/>
        <v>0.33222591362126247</v>
      </c>
      <c r="M154" s="11">
        <f t="shared" si="48"/>
        <v>0.48309178743961356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-0.26200250953256909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0.24093678387293699</v>
      </c>
      <c r="Q154" s="11">
        <f>2*'OddsRatio_working_3-way'!K154*'OddsRatio_working_3-way'!L154*'OddsRatio_working_3-way'!M154</f>
        <v>7.7347282142194856E-2</v>
      </c>
      <c r="R154" s="11">
        <f t="shared" si="49"/>
        <v>0</v>
      </c>
      <c r="S154" s="11">
        <f t="shared" si="50"/>
        <v>-0.91959723707526753</v>
      </c>
      <c r="T154" s="11">
        <f t="shared" si="51"/>
        <v>-0.29521580644470868</v>
      </c>
      <c r="U154" s="11">
        <f>'OddsRatio_working_3-way'!S154-'OddsRatio_working_3-way'!R154^2/3</f>
        <v>-0.91959723707526753</v>
      </c>
      <c r="V154" s="11">
        <f>'OddsRatio_working_3-way'!S154*'OddsRatio_working_3-way'!R154/3-2*'OddsRatio_working_3-way'!R154^3/27-'OddsRatio_working_3-way'!T154</f>
        <v>0.29521580644470868</v>
      </c>
      <c r="W154" s="11">
        <f>'OddsRatio_working_3-way'!V154^2+4*'OddsRatio_working_3-way'!U154^3/27</f>
        <v>-2.8057368667835994E-2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0.16971280228862795</v>
      </c>
      <c r="Y154" s="11">
        <f>IF('OddsRatio_working_3-way'!W154&gt;=0,IF('OddsRatio_working_3-way'!V154+SQRT('OddsRatio_working_3-way'!W154)&gt;0,0,PI()),ACOS('OddsRatio_working_3-way'!V154/(2*'OddsRatio_working_3-way'!X154)))</f>
        <v>0.51609851625852476</v>
      </c>
      <c r="Z154" s="11">
        <f>'OddsRatio_working_3-way'!X154^(1/3)*COS('OddsRatio_working_3-way'!Y154/3)</f>
        <v>0.54548110631971802</v>
      </c>
      <c r="AA154" s="11">
        <f>'OddsRatio_working_3-way'!X154^(1/3)*COS(('OddsRatio_working_3-way'!Y154+2*PI())/3)</f>
        <v>-0.3548202781531799</v>
      </c>
      <c r="AB154" s="11">
        <f>'OddsRatio_working_3-way'!X154^(1/3)*COS(('OddsRatio_working_3-way'!Y154+4*PI())/3)</f>
        <v>-0.19066082816653823</v>
      </c>
      <c r="AC154" s="11">
        <f>'OddsRatio_working_3-way'!X154^(1/3)*SIN('OddsRatio_working_3-way'!Y154/3)</f>
        <v>9.4777502639808442E-2</v>
      </c>
      <c r="AD154" s="11">
        <f>'OddsRatio_working_3-way'!X154^(1/3)*SIN(('OddsRatio_working_3-way'!Y154+2*PI())/3)</f>
        <v>0.42501174403741182</v>
      </c>
      <c r="AE154" s="11">
        <f>'OddsRatio_working_3-way'!X154^(1/3)*SIN(('OddsRatio_working_3-way'!Y154+4*PI())/3)</f>
        <v>-0.51978924667722037</v>
      </c>
      <c r="AF154" s="11">
        <f>-'OddsRatio_working_3-way'!U154/(3*'OddsRatio_working_3-way'!X154^(1/3))*COS(('OddsRatio_working_3-way'!Y154)/3)</f>
        <v>0.54548110631971813</v>
      </c>
      <c r="AG154" s="11">
        <f>-'OddsRatio_working_3-way'!U154/(3*'OddsRatio_working_3-way'!X154^(1/3))*COS(('OddsRatio_working_3-way'!Y154+2*PI())/3)</f>
        <v>-0.35482027815318001</v>
      </c>
      <c r="AH154" s="11">
        <f>-'OddsRatio_working_3-way'!U154/(3*'OddsRatio_working_3-way'!X154^(1/3))*COS(('OddsRatio_working_3-way'!Y154+4*PI())/3)</f>
        <v>-0.19066082816653829</v>
      </c>
      <c r="AI154" s="11">
        <f>'OddsRatio_working_3-way'!U154/(3*'OddsRatio_working_3-way'!X154^(1/3))*SIN(('OddsRatio_working_3-way'!Y154)/3)</f>
        <v>-9.4777502639808456E-2</v>
      </c>
      <c r="AJ154" s="11">
        <f>'OddsRatio_working_3-way'!U154/(3*'OddsRatio_working_3-way'!X154^(1/3))*SIN(('OddsRatio_working_3-way'!Y154+2*PI())/3)</f>
        <v>-0.42501174403741188</v>
      </c>
      <c r="AK154" s="11">
        <f>'OddsRatio_working_3-way'!U154/(3*'OddsRatio_working_3-way'!X154^(1/3))*SIN(('OddsRatio_working_3-way'!Y154+4*PI())/3)</f>
        <v>0.51978924667722048</v>
      </c>
      <c r="AL154" s="11">
        <f>'OddsRatio_working_3-way'!Z154+'OddsRatio_working_3-way'!AF154</f>
        <v>1.090962212639436</v>
      </c>
      <c r="AM154" s="11">
        <f>'OddsRatio_working_3-way'!AA154+'OddsRatio_working_3-way'!AG154</f>
        <v>-0.70964055630635992</v>
      </c>
      <c r="AN154" s="11">
        <f>'OddsRatio_working_3-way'!AB154+'OddsRatio_working_3-way'!AH154</f>
        <v>-0.38132165633307652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1.090962212639436</v>
      </c>
      <c r="AS154" s="11">
        <f>IF(('OddsRatio_working_3-way'!X154=0),IF(Q154&gt;0,-Q154^(1/3),(-Q154)^(1/3)),'OddsRatio_working_3-way'!AM154-'OddsRatio_working_3-way'!R154/3)</f>
        <v>-0.70964055630635992</v>
      </c>
      <c r="AT154" s="11">
        <f>IF(('OddsRatio_working_3-way'!X154=0),IF(Q154&gt;0,-Q154^(1/3),(-Q154)^(1/3)),'OddsRatio_working_3-way'!AN154-'OddsRatio_working_3-way'!R154/3)</f>
        <v>-0.38132165633307652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2.29</v>
      </c>
      <c r="B155" s="4">
        <f>IF('True_Odds_Calculator_3-way'!B156="","",'True_Odds_Calculator_3-way'!B156)</f>
        <v>3.04</v>
      </c>
      <c r="C155" s="4">
        <f>IF('True_Odds_Calculator_3-way'!C156="","",'True_Odds_Calculator_3-way'!C156)</f>
        <v>3.28</v>
      </c>
      <c r="D155" s="9">
        <f t="shared" si="39"/>
        <v>0.41092199986029898</v>
      </c>
      <c r="E155" s="9">
        <f t="shared" si="40"/>
        <v>0.30609006699511809</v>
      </c>
      <c r="F155" s="9">
        <f t="shared" si="41"/>
        <v>0.28298793314458304</v>
      </c>
      <c r="G155" s="9">
        <f t="shared" si="42"/>
        <v>1.1112805171459379</v>
      </c>
      <c r="H155" s="9">
        <f t="shared" si="43"/>
        <v>2.4335518671182599</v>
      </c>
      <c r="I155" s="9">
        <f t="shared" si="44"/>
        <v>3.267012254977713</v>
      </c>
      <c r="J155" s="9">
        <f t="shared" si="45"/>
        <v>3.5337195790927387</v>
      </c>
      <c r="K155" s="11">
        <f t="shared" si="46"/>
        <v>0.4366812227074236</v>
      </c>
      <c r="L155" s="11">
        <f t="shared" si="47"/>
        <v>0.32894736842105265</v>
      </c>
      <c r="M155" s="11">
        <f t="shared" si="48"/>
        <v>0.3048780487804878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-0.2627676003834275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0.24568574087257763</v>
      </c>
      <c r="Q155" s="11">
        <f>2*'OddsRatio_working_3-way'!K155*'OddsRatio_working_3-way'!L155*'OddsRatio_working_3-way'!M155</f>
        <v>8.7588499419813781E-2</v>
      </c>
      <c r="R155" s="11">
        <f t="shared" si="49"/>
        <v>0</v>
      </c>
      <c r="S155" s="11">
        <f t="shared" si="50"/>
        <v>-0.93499252005983913</v>
      </c>
      <c r="T155" s="11">
        <f t="shared" si="51"/>
        <v>-0.33333066668799971</v>
      </c>
      <c r="U155" s="11">
        <f>'OddsRatio_working_3-way'!S155-'OddsRatio_working_3-way'!R155^2/3</f>
        <v>-0.93499252005983913</v>
      </c>
      <c r="V155" s="11">
        <f>'OddsRatio_working_3-way'!S155*'OddsRatio_working_3-way'!R155/3-2*'OddsRatio_working_3-way'!R155^3/27-'OddsRatio_working_3-way'!T155</f>
        <v>0.33333066668799971</v>
      </c>
      <c r="W155" s="11">
        <f>'OddsRatio_working_3-way'!V155^2+4*'OddsRatio_working_3-way'!U155^3/27</f>
        <v>-9.9841122312412933E-3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0.17399241764076076</v>
      </c>
      <c r="Y155" s="11">
        <f>IF('OddsRatio_working_3-way'!W155&gt;=0,IF('OddsRatio_working_3-way'!V155+SQRT('OddsRatio_working_3-way'!W155)&gt;0,0,PI()),ACOS('OddsRatio_working_3-way'!V155/(2*'OddsRatio_working_3-way'!X155)))</f>
        <v>0.29124025456953562</v>
      </c>
      <c r="Z155" s="11">
        <f>'OddsRatio_working_3-way'!X155^(1/3)*COS('OddsRatio_working_3-way'!Y155/3)</f>
        <v>0.55564025857296895</v>
      </c>
      <c r="AA155" s="11">
        <f>'OddsRatio_working_3-way'!X155^(1/3)*COS(('OddsRatio_working_3-way'!Y155+2*PI())/3)</f>
        <v>-0.32468223876400304</v>
      </c>
      <c r="AB155" s="11">
        <f>'OddsRatio_working_3-way'!X155^(1/3)*COS(('OddsRatio_working_3-way'!Y155+4*PI())/3)</f>
        <v>-0.23095801980896602</v>
      </c>
      <c r="AC155" s="11">
        <f>'OddsRatio_working_3-way'!X155^(1/3)*SIN('OddsRatio_working_3-way'!Y155/3)</f>
        <v>5.4111703043278149E-2</v>
      </c>
      <c r="AD155" s="11">
        <f>'OddsRatio_working_3-way'!X155^(1/3)*SIN(('OddsRatio_working_3-way'!Y155+2*PI())/3)</f>
        <v>0.45414272776790626</v>
      </c>
      <c r="AE155" s="11">
        <f>'OddsRatio_working_3-way'!X155^(1/3)*SIN(('OddsRatio_working_3-way'!Y155+4*PI())/3)</f>
        <v>-0.50825443081118438</v>
      </c>
      <c r="AF155" s="11">
        <f>-'OddsRatio_working_3-way'!U155/(3*'OddsRatio_working_3-way'!X155^(1/3))*COS(('OddsRatio_working_3-way'!Y155)/3)</f>
        <v>0.55564025857296895</v>
      </c>
      <c r="AG155" s="11">
        <f>-'OddsRatio_working_3-way'!U155/(3*'OddsRatio_working_3-way'!X155^(1/3))*COS(('OddsRatio_working_3-way'!Y155+2*PI())/3)</f>
        <v>-0.32468223876400304</v>
      </c>
      <c r="AH155" s="11">
        <f>-'OddsRatio_working_3-way'!U155/(3*'OddsRatio_working_3-way'!X155^(1/3))*COS(('OddsRatio_working_3-way'!Y155+4*PI())/3)</f>
        <v>-0.23095801980896602</v>
      </c>
      <c r="AI155" s="11">
        <f>'OddsRatio_working_3-way'!U155/(3*'OddsRatio_working_3-way'!X155^(1/3))*SIN(('OddsRatio_working_3-way'!Y155)/3)</f>
        <v>-5.4111703043278149E-2</v>
      </c>
      <c r="AJ155" s="11">
        <f>'OddsRatio_working_3-way'!U155/(3*'OddsRatio_working_3-way'!X155^(1/3))*SIN(('OddsRatio_working_3-way'!Y155+2*PI())/3)</f>
        <v>-0.45414272776790626</v>
      </c>
      <c r="AK155" s="11">
        <f>'OddsRatio_working_3-way'!U155/(3*'OddsRatio_working_3-way'!X155^(1/3))*SIN(('OddsRatio_working_3-way'!Y155+4*PI())/3)</f>
        <v>0.50825443081118438</v>
      </c>
      <c r="AL155" s="11">
        <f>'OddsRatio_working_3-way'!Z155+'OddsRatio_working_3-way'!AF155</f>
        <v>1.1112805171459379</v>
      </c>
      <c r="AM155" s="11">
        <f>'OddsRatio_working_3-way'!AA155+'OddsRatio_working_3-way'!AG155</f>
        <v>-0.64936447752800608</v>
      </c>
      <c r="AN155" s="11">
        <f>'OddsRatio_working_3-way'!AB155+'OddsRatio_working_3-way'!AH155</f>
        <v>-0.46191603961793204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1.1112805171459379</v>
      </c>
      <c r="AS155" s="11">
        <f>IF(('OddsRatio_working_3-way'!X155=0),IF(Q155&gt;0,-Q155^(1/3),(-Q155)^(1/3)),'OddsRatio_working_3-way'!AM155-'OddsRatio_working_3-way'!R155/3)</f>
        <v>-0.64936447752800608</v>
      </c>
      <c r="AT155" s="11">
        <f>IF(('OddsRatio_working_3-way'!X155=0),IF(Q155&gt;0,-Q155^(1/3),(-Q155)^(1/3)),'OddsRatio_working_3-way'!AN155-'OddsRatio_working_3-way'!R155/3)</f>
        <v>-0.46191603961793204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5.28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1.68</v>
      </c>
      <c r="D156" s="9">
        <f t="shared" si="39"/>
        <v>0.1739814683583927</v>
      </c>
      <c r="E156" s="9">
        <f t="shared" si="40"/>
        <v>0.2559950219424928</v>
      </c>
      <c r="F156" s="9">
        <f t="shared" si="41"/>
        <v>0.57002350969911431</v>
      </c>
      <c r="G156" s="9">
        <f t="shared" si="42"/>
        <v>1.1092847177887553</v>
      </c>
      <c r="H156" s="9">
        <f t="shared" si="43"/>
        <v>5.7477385921358728</v>
      </c>
      <c r="I156" s="9">
        <f t="shared" si="44"/>
        <v>3.9063259606065381</v>
      </c>
      <c r="J156" s="9">
        <f t="shared" si="45"/>
        <v>1.7543136080963535</v>
      </c>
      <c r="K156" s="11">
        <f t="shared" si="46"/>
        <v>0.18939393939393939</v>
      </c>
      <c r="L156" s="11">
        <f t="shared" si="47"/>
        <v>0.27624309392265195</v>
      </c>
      <c r="M156" s="11">
        <f t="shared" si="48"/>
        <v>0.59523809523809523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-0.23746641633381937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0.23605729752138591</v>
      </c>
      <c r="Q156" s="11">
        <f>2*'OddsRatio_working_3-way'!K156*'OddsRatio_working_3-way'!L156*'OddsRatio_working_3-way'!M156</f>
        <v>6.22842473671203E-2</v>
      </c>
      <c r="R156" s="11">
        <f t="shared" si="49"/>
        <v>0</v>
      </c>
      <c r="S156" s="11">
        <f t="shared" si="50"/>
        <v>-0.99406602906554753</v>
      </c>
      <c r="T156" s="11">
        <f t="shared" si="51"/>
        <v>-0.26228655120463001</v>
      </c>
      <c r="U156" s="11">
        <f>'OddsRatio_working_3-way'!S156-'OddsRatio_working_3-way'!R156^2/3</f>
        <v>-0.99406602906554753</v>
      </c>
      <c r="V156" s="11">
        <f>'OddsRatio_working_3-way'!S156*'OddsRatio_working_3-way'!R156/3-2*'OddsRatio_working_3-way'!R156^3/27-'OddsRatio_working_3-way'!T156</f>
        <v>0.26228655120463001</v>
      </c>
      <c r="W156" s="11">
        <f>'OddsRatio_working_3-way'!V156^2+4*'OddsRatio_working_3-way'!U156^3/27</f>
        <v>-7.6732211617587726E-2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0.1907396435985495</v>
      </c>
      <c r="Y156" s="11">
        <f>IF('OddsRatio_working_3-way'!W156&gt;=0,IF('OddsRatio_working_3-way'!V156+SQRT('OddsRatio_working_3-way'!W156)&gt;0,0,PI()),ACOS('OddsRatio_working_3-way'!V156/(2*'OddsRatio_working_3-way'!X156)))</f>
        <v>0.81268501914806235</v>
      </c>
      <c r="Z156" s="11">
        <f>'OddsRatio_working_3-way'!X156^(1/3)*COS('OddsRatio_working_3-way'!Y156/3)</f>
        <v>0.55464235889437774</v>
      </c>
      <c r="AA156" s="11">
        <f>'OddsRatio_working_3-way'!X156^(1/3)*COS(('OddsRatio_working_3-way'!Y156+2*PI())/3)</f>
        <v>-0.41072057058690559</v>
      </c>
      <c r="AB156" s="11">
        <f>'OddsRatio_working_3-way'!X156^(1/3)*COS(('OddsRatio_working_3-way'!Y156+4*PI())/3)</f>
        <v>-0.14392178830747229</v>
      </c>
      <c r="AC156" s="11">
        <f>'OddsRatio_working_3-way'!X156^(1/3)*SIN('OddsRatio_working_3-way'!Y156/3)</f>
        <v>0.15403634876849528</v>
      </c>
      <c r="AD156" s="11">
        <f>'OddsRatio_working_3-way'!X156^(1/3)*SIN(('OddsRatio_working_3-way'!Y156+2*PI())/3)</f>
        <v>0.40331619843320943</v>
      </c>
      <c r="AE156" s="11">
        <f>'OddsRatio_working_3-way'!X156^(1/3)*SIN(('OddsRatio_working_3-way'!Y156+4*PI())/3)</f>
        <v>-0.55735254720170468</v>
      </c>
      <c r="AF156" s="11">
        <f>-'OddsRatio_working_3-way'!U156/(3*'OddsRatio_working_3-way'!X156^(1/3))*COS(('OddsRatio_working_3-way'!Y156)/3)</f>
        <v>0.55464235889437763</v>
      </c>
      <c r="AG156" s="11">
        <f>-'OddsRatio_working_3-way'!U156/(3*'OddsRatio_working_3-way'!X156^(1/3))*COS(('OddsRatio_working_3-way'!Y156+2*PI())/3)</f>
        <v>-0.41072057058690553</v>
      </c>
      <c r="AH156" s="11">
        <f>-'OddsRatio_working_3-way'!U156/(3*'OddsRatio_working_3-way'!X156^(1/3))*COS(('OddsRatio_working_3-way'!Y156+4*PI())/3)</f>
        <v>-0.14392178830747226</v>
      </c>
      <c r="AI156" s="11">
        <f>'OddsRatio_working_3-way'!U156/(3*'OddsRatio_working_3-way'!X156^(1/3))*SIN(('OddsRatio_working_3-way'!Y156)/3)</f>
        <v>-0.15403634876849526</v>
      </c>
      <c r="AJ156" s="11">
        <f>'OddsRatio_working_3-way'!U156/(3*'OddsRatio_working_3-way'!X156^(1/3))*SIN(('OddsRatio_working_3-way'!Y156+2*PI())/3)</f>
        <v>-0.40331619843320937</v>
      </c>
      <c r="AK156" s="11">
        <f>'OddsRatio_working_3-way'!U156/(3*'OddsRatio_working_3-way'!X156^(1/3))*SIN(('OddsRatio_working_3-way'!Y156+4*PI())/3)</f>
        <v>0.55735254720170457</v>
      </c>
      <c r="AL156" s="11">
        <f>'OddsRatio_working_3-way'!Z156+'OddsRatio_working_3-way'!AF156</f>
        <v>1.1092847177887553</v>
      </c>
      <c r="AM156" s="11">
        <f>'OddsRatio_working_3-way'!AA156+'OddsRatio_working_3-way'!AG156</f>
        <v>-0.82144114117381117</v>
      </c>
      <c r="AN156" s="11">
        <f>'OddsRatio_working_3-way'!AB156+'OddsRatio_working_3-way'!AH156</f>
        <v>-0.28784357661494453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1.1092847177887553</v>
      </c>
      <c r="AS156" s="11">
        <f>IF(('OddsRatio_working_3-way'!X156=0),IF(Q156&gt;0,-Q156^(1/3),(-Q156)^(1/3)),'OddsRatio_working_3-way'!AM156-'OddsRatio_working_3-way'!R156/3)</f>
        <v>-0.82144114117381117</v>
      </c>
      <c r="AT156" s="11">
        <f>IF(('OddsRatio_working_3-way'!X156=0),IF(Q156&gt;0,-Q156^(1/3),(-Q156)^(1/3)),'OddsRatio_working_3-way'!AN156-'OddsRatio_working_3-way'!R156/3)</f>
        <v>-0.28784357661494453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1.43</v>
      </c>
      <c r="B157" s="4">
        <f>IF('True_Odds_Calculator_3-way'!B158="","",'True_Odds_Calculator_3-way'!B158)</f>
        <v>4.22</v>
      </c>
      <c r="C157" s="4">
        <f>IF('True_Odds_Calculator_3-way'!C158="","",'True_Odds_Calculator_3-way'!C158)</f>
        <v>7.74</v>
      </c>
      <c r="D157" s="9">
        <f t="shared" si="39"/>
        <v>0.67091299039774954</v>
      </c>
      <c r="E157" s="9">
        <f t="shared" si="40"/>
        <v>0.21399102172804502</v>
      </c>
      <c r="F157" s="9">
        <f t="shared" si="41"/>
        <v>0.11509598787420541</v>
      </c>
      <c r="G157" s="9">
        <f t="shared" si="42"/>
        <v>1.1407121906050142</v>
      </c>
      <c r="H157" s="9">
        <f t="shared" si="43"/>
        <v>1.4905062419601562</v>
      </c>
      <c r="I157" s="9">
        <f t="shared" si="44"/>
        <v>4.6730932537481458</v>
      </c>
      <c r="J157" s="9">
        <f t="shared" si="45"/>
        <v>8.6884001646777964</v>
      </c>
      <c r="K157" s="11">
        <f t="shared" si="46"/>
        <v>0.69930069930069938</v>
      </c>
      <c r="L157" s="11">
        <f t="shared" si="47"/>
        <v>0.23696682464454977</v>
      </c>
      <c r="M157" s="11">
        <f t="shared" si="48"/>
        <v>0.12919896640826872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-0.19979967373332308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0.22244676713981248</v>
      </c>
      <c r="Q157" s="11">
        <f>2*'OddsRatio_working_3-way'!K157*'OddsRatio_working_3-way'!L157*'OddsRatio_working_3-way'!M157</f>
        <v>4.2819396947028389E-2</v>
      </c>
      <c r="R157" s="11">
        <f t="shared" si="49"/>
        <v>0</v>
      </c>
      <c r="S157" s="11">
        <f t="shared" si="50"/>
        <v>-1.1133490009433997</v>
      </c>
      <c r="T157" s="11">
        <f t="shared" si="51"/>
        <v>-0.21431164599487965</v>
      </c>
      <c r="U157" s="11">
        <f>'OddsRatio_working_3-way'!S157-'OddsRatio_working_3-way'!R157^2/3</f>
        <v>-1.1133490009433997</v>
      </c>
      <c r="V157" s="11">
        <f>'OddsRatio_working_3-way'!S157*'OddsRatio_working_3-way'!R157/3-2*'OddsRatio_working_3-way'!R157^3/27-'OddsRatio_working_3-way'!T157</f>
        <v>0.21431164599487965</v>
      </c>
      <c r="W157" s="11">
        <f>'OddsRatio_working_3-way'!V157^2+4*'OddsRatio_working_3-way'!U157^3/27</f>
        <v>-0.15852197000388532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0.22608154038583067</v>
      </c>
      <c r="Y157" s="11">
        <f>IF('OddsRatio_working_3-way'!W157&gt;=0,IF('OddsRatio_working_3-way'!V157+SQRT('OddsRatio_working_3-way'!W157)&gt;0,0,PI()),ACOS('OddsRatio_working_3-way'!V157/(2*'OddsRatio_working_3-way'!X157)))</f>
        <v>1.0770026238003572</v>
      </c>
      <c r="Z157" s="11">
        <f>'OddsRatio_working_3-way'!X157^(1/3)*COS('OddsRatio_working_3-way'!Y157/3)</f>
        <v>0.57035609530250708</v>
      </c>
      <c r="AA157" s="11">
        <f>'OddsRatio_working_3-way'!X157^(1/3)*COS(('OddsRatio_working_3-way'!Y157+2*PI())/3)</f>
        <v>-0.47053633219582969</v>
      </c>
      <c r="AB157" s="11">
        <f>'OddsRatio_working_3-way'!X157^(1/3)*COS(('OddsRatio_working_3-way'!Y157+4*PI())/3)</f>
        <v>-9.9819763106677506E-2</v>
      </c>
      <c r="AC157" s="11">
        <f>'OddsRatio_working_3-way'!X157^(1/3)*SIN('OddsRatio_working_3-way'!Y157/3)</f>
        <v>0.21403331095667646</v>
      </c>
      <c r="AD157" s="11">
        <f>'OddsRatio_working_3-way'!X157^(1/3)*SIN(('OddsRatio_working_3-way'!Y157+2*PI())/3)</f>
        <v>0.38692621225693113</v>
      </c>
      <c r="AE157" s="11">
        <f>'OddsRatio_working_3-way'!X157^(1/3)*SIN(('OddsRatio_working_3-way'!Y157+4*PI())/3)</f>
        <v>-0.60095952321360768</v>
      </c>
      <c r="AF157" s="11">
        <f>-'OddsRatio_working_3-way'!U157/(3*'OddsRatio_working_3-way'!X157^(1/3))*COS(('OddsRatio_working_3-way'!Y157)/3)</f>
        <v>0.57035609530250708</v>
      </c>
      <c r="AG157" s="11">
        <f>-'OddsRatio_working_3-way'!U157/(3*'OddsRatio_working_3-way'!X157^(1/3))*COS(('OddsRatio_working_3-way'!Y157+2*PI())/3)</f>
        <v>-0.47053633219582969</v>
      </c>
      <c r="AH157" s="11">
        <f>-'OddsRatio_working_3-way'!U157/(3*'OddsRatio_working_3-way'!X157^(1/3))*COS(('OddsRatio_working_3-way'!Y157+4*PI())/3)</f>
        <v>-9.9819763106677506E-2</v>
      </c>
      <c r="AI157" s="11">
        <f>'OddsRatio_working_3-way'!U157/(3*'OddsRatio_working_3-way'!X157^(1/3))*SIN(('OddsRatio_working_3-way'!Y157)/3)</f>
        <v>-0.21403331095667646</v>
      </c>
      <c r="AJ157" s="11">
        <f>'OddsRatio_working_3-way'!U157/(3*'OddsRatio_working_3-way'!X157^(1/3))*SIN(('OddsRatio_working_3-way'!Y157+2*PI())/3)</f>
        <v>-0.38692621225693113</v>
      </c>
      <c r="AK157" s="11">
        <f>'OddsRatio_working_3-way'!U157/(3*'OddsRatio_working_3-way'!X157^(1/3))*SIN(('OddsRatio_working_3-way'!Y157+4*PI())/3)</f>
        <v>0.60095952321360768</v>
      </c>
      <c r="AL157" s="11">
        <f>'OddsRatio_working_3-way'!Z157+'OddsRatio_working_3-way'!AF157</f>
        <v>1.1407121906050142</v>
      </c>
      <c r="AM157" s="11">
        <f>'OddsRatio_working_3-way'!AA157+'OddsRatio_working_3-way'!AG157</f>
        <v>-0.94107266439165937</v>
      </c>
      <c r="AN157" s="11">
        <f>'OddsRatio_working_3-way'!AB157+'OddsRatio_working_3-way'!AH157</f>
        <v>-0.19963952621335501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1.1407121906050142</v>
      </c>
      <c r="AS157" s="11">
        <f>IF(('OddsRatio_working_3-way'!X157=0),IF(Q157&gt;0,-Q157^(1/3),(-Q157)^(1/3)),'OddsRatio_working_3-way'!AM157-'OddsRatio_working_3-way'!R157/3)</f>
        <v>-0.94107266439165937</v>
      </c>
      <c r="AT157" s="11">
        <f>IF(('OddsRatio_working_3-way'!X157=0),IF(Q157&gt;0,-Q157^(1/3),(-Q157)^(1/3)),'OddsRatio_working_3-way'!AN157-'OddsRatio_working_3-way'!R157/3)</f>
        <v>-0.19963952621335501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3.5</v>
      </c>
      <c r="B158" s="4">
        <f>IF('True_Odds_Calculator_3-way'!B159="","",'True_Odds_Calculator_3-way'!B159)</f>
        <v>3.33</v>
      </c>
      <c r="C158" s="4">
        <f>IF('True_Odds_Calculator_3-way'!C159="","",'True_Odds_Calculator_3-way'!C159)</f>
        <v>2.13</v>
      </c>
      <c r="D158" s="9">
        <f t="shared" si="39"/>
        <v>0.26874348950295296</v>
      </c>
      <c r="E158" s="9">
        <f t="shared" si="40"/>
        <v>0.28280615054077851</v>
      </c>
      <c r="F158" s="9">
        <f t="shared" si="41"/>
        <v>0.44845035995626842</v>
      </c>
      <c r="G158" s="9">
        <f t="shared" si="42"/>
        <v>1.0884081498674028</v>
      </c>
      <c r="H158" s="9">
        <f t="shared" si="43"/>
        <v>3.7210203746685071</v>
      </c>
      <c r="I158" s="9">
        <f t="shared" si="44"/>
        <v>3.5359909891910486</v>
      </c>
      <c r="J158" s="9">
        <f t="shared" si="45"/>
        <v>2.2299012093501656</v>
      </c>
      <c r="K158" s="11">
        <f t="shared" si="46"/>
        <v>0.2857142857142857</v>
      </c>
      <c r="L158" s="11">
        <f t="shared" si="47"/>
        <v>0.3003003003003003</v>
      </c>
      <c r="M158" s="11">
        <f t="shared" si="48"/>
        <v>0.46948356807511737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-0.26514442007399752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0.24007911331854992</v>
      </c>
      <c r="Q158" s="11">
        <f>2*'OddsRatio_working_3-way'!K158*'OddsRatio_working_3-way'!L158*'OddsRatio_working_3-way'!M158</f>
        <v>8.0563460845150994E-2</v>
      </c>
      <c r="R158" s="11">
        <f t="shared" si="49"/>
        <v>0</v>
      </c>
      <c r="S158" s="11">
        <f t="shared" si="50"/>
        <v>-0.9054654563409168</v>
      </c>
      <c r="T158" s="11">
        <f t="shared" si="51"/>
        <v>-0.30384746857077755</v>
      </c>
      <c r="U158" s="11">
        <f>'OddsRatio_working_3-way'!S158-'OddsRatio_working_3-way'!R158^2/3</f>
        <v>-0.9054654563409168</v>
      </c>
      <c r="V158" s="11">
        <f>'OddsRatio_working_3-way'!S158*'OddsRatio_working_3-way'!R158/3-2*'OddsRatio_working_3-way'!R158^3/27-'OddsRatio_working_3-way'!T158</f>
        <v>0.30384746857077755</v>
      </c>
      <c r="W158" s="11">
        <f>'OddsRatio_working_3-way'!V158^2+4*'OddsRatio_working_3-way'!U158^3/27</f>
        <v>-1.7656252797704788E-2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0.1658158141995015</v>
      </c>
      <c r="Y158" s="11">
        <f>IF('OddsRatio_working_3-way'!W158&gt;=0,IF('OddsRatio_working_3-way'!V158+SQRT('OddsRatio_working_3-way'!W158)&gt;0,0,PI()),ACOS('OddsRatio_working_3-way'!V158/(2*'OddsRatio_working_3-way'!X158)))</f>
        <v>0.41225453755909758</v>
      </c>
      <c r="Z158" s="11">
        <f>'OddsRatio_working_3-way'!X158^(1/3)*COS('OddsRatio_working_3-way'!Y158/3)</f>
        <v>0.54420407493370138</v>
      </c>
      <c r="AA158" s="11">
        <f>'OddsRatio_working_3-way'!X158^(1/3)*COS(('OddsRatio_working_3-way'!Y158+2*PI())/3)</f>
        <v>-0.3372772452102476</v>
      </c>
      <c r="AB158" s="11">
        <f>'OddsRatio_working_3-way'!X158^(1/3)*COS(('OddsRatio_working_3-way'!Y158+4*PI())/3)</f>
        <v>-0.20692682972345416</v>
      </c>
      <c r="AC158" s="11">
        <f>'OddsRatio_working_3-way'!X158^(1/3)*SIN('OddsRatio_working_3-way'!Y158/3)</f>
        <v>7.5257847470280012E-2</v>
      </c>
      <c r="AD158" s="11">
        <f>'OddsRatio_working_3-way'!X158^(1/3)*SIN(('OddsRatio_working_3-way'!Y158+2*PI())/3)</f>
        <v>0.43366563000045566</v>
      </c>
      <c r="AE158" s="11">
        <f>'OddsRatio_working_3-way'!X158^(1/3)*SIN(('OddsRatio_working_3-way'!Y158+4*PI())/3)</f>
        <v>-0.50892347747073552</v>
      </c>
      <c r="AF158" s="11">
        <f>-'OddsRatio_working_3-way'!U158/(3*'OddsRatio_working_3-way'!X158^(1/3))*COS(('OddsRatio_working_3-way'!Y158)/3)</f>
        <v>0.54420407493370138</v>
      </c>
      <c r="AG158" s="11">
        <f>-'OddsRatio_working_3-way'!U158/(3*'OddsRatio_working_3-way'!X158^(1/3))*COS(('OddsRatio_working_3-way'!Y158+2*PI())/3)</f>
        <v>-0.3372772452102476</v>
      </c>
      <c r="AH158" s="11">
        <f>-'OddsRatio_working_3-way'!U158/(3*'OddsRatio_working_3-way'!X158^(1/3))*COS(('OddsRatio_working_3-way'!Y158+4*PI())/3)</f>
        <v>-0.20692682972345416</v>
      </c>
      <c r="AI158" s="11">
        <f>'OddsRatio_working_3-way'!U158/(3*'OddsRatio_working_3-way'!X158^(1/3))*SIN(('OddsRatio_working_3-way'!Y158)/3)</f>
        <v>-7.5257847470280012E-2</v>
      </c>
      <c r="AJ158" s="11">
        <f>'OddsRatio_working_3-way'!U158/(3*'OddsRatio_working_3-way'!X158^(1/3))*SIN(('OddsRatio_working_3-way'!Y158+2*PI())/3)</f>
        <v>-0.43366563000045566</v>
      </c>
      <c r="AK158" s="11">
        <f>'OddsRatio_working_3-way'!U158/(3*'OddsRatio_working_3-way'!X158^(1/3))*SIN(('OddsRatio_working_3-way'!Y158+4*PI())/3)</f>
        <v>0.50892347747073552</v>
      </c>
      <c r="AL158" s="11">
        <f>'OddsRatio_working_3-way'!Z158+'OddsRatio_working_3-way'!AF158</f>
        <v>1.0884081498674028</v>
      </c>
      <c r="AM158" s="11">
        <f>'OddsRatio_working_3-way'!AA158+'OddsRatio_working_3-way'!AG158</f>
        <v>-0.6745544904204952</v>
      </c>
      <c r="AN158" s="11">
        <f>'OddsRatio_working_3-way'!AB158+'OddsRatio_working_3-way'!AH158</f>
        <v>-0.41385365944690833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1.0884081498674028</v>
      </c>
      <c r="AS158" s="11">
        <f>IF(('OddsRatio_working_3-way'!X158=0),IF(Q158&gt;0,-Q158^(1/3),(-Q158)^(1/3)),'OddsRatio_working_3-way'!AM158-'OddsRatio_working_3-way'!R158/3)</f>
        <v>-0.6745544904204952</v>
      </c>
      <c r="AT158" s="11">
        <f>IF(('OddsRatio_working_3-way'!X158=0),IF(Q158&gt;0,-Q158^(1/3),(-Q158)^(1/3)),'OddsRatio_working_3-way'!AN158-'OddsRatio_working_3-way'!R158/3)</f>
        <v>-0.41385365944690833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2.56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2.88</v>
      </c>
      <c r="D159" s="9">
        <f t="shared" si="39"/>
        <v>0.38279632195545921</v>
      </c>
      <c r="E159" s="9">
        <f t="shared" si="40"/>
        <v>0.27742529783026454</v>
      </c>
      <c r="F159" s="9">
        <f t="shared" si="41"/>
        <v>0.3397783802142762</v>
      </c>
      <c r="G159" s="9">
        <f t="shared" si="42"/>
        <v>1.0335610889383642</v>
      </c>
      <c r="H159" s="9">
        <f t="shared" si="43"/>
        <v>2.6123552987438483</v>
      </c>
      <c r="I159" s="9">
        <f t="shared" si="44"/>
        <v>3.6045739441246774</v>
      </c>
      <c r="J159" s="9">
        <f t="shared" si="45"/>
        <v>2.9430948472041241</v>
      </c>
      <c r="K159" s="11">
        <f t="shared" si="46"/>
        <v>0.390625</v>
      </c>
      <c r="L159" s="11">
        <f t="shared" si="47"/>
        <v>0.28409090909090912</v>
      </c>
      <c r="M159" s="11">
        <f t="shared" si="48"/>
        <v>0.34722222222222221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-0.28477894176136354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0.22965248184974751</v>
      </c>
      <c r="Q159" s="11">
        <f>2*'OddsRatio_working_3-way'!K159*'OddsRatio_working_3-way'!L159*'OddsRatio_working_3-way'!M159</f>
        <v>7.7064591224747472E-2</v>
      </c>
      <c r="R159" s="11">
        <f t="shared" si="49"/>
        <v>0</v>
      </c>
      <c r="S159" s="11">
        <f t="shared" si="50"/>
        <v>-0.8064236787641047</v>
      </c>
      <c r="T159" s="11">
        <f t="shared" si="51"/>
        <v>-0.27061197273963239</v>
      </c>
      <c r="U159" s="11">
        <f>'OddsRatio_working_3-way'!S159-'OddsRatio_working_3-way'!R159^2/3</f>
        <v>-0.8064236787641047</v>
      </c>
      <c r="V159" s="11">
        <f>'OddsRatio_working_3-way'!S159*'OddsRatio_working_3-way'!R159/3-2*'OddsRatio_working_3-way'!R159^3/27-'OddsRatio_working_3-way'!T159</f>
        <v>0.27061197273963239</v>
      </c>
      <c r="W159" s="11">
        <f>'OddsRatio_working_3-way'!V159^2+4*'OddsRatio_working_3-way'!U159^3/27</f>
        <v>-4.4629025875615735E-3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0.13936798626083136</v>
      </c>
      <c r="Y159" s="11">
        <f>IF('OddsRatio_working_3-way'!W159&gt;=0,IF('OddsRatio_working_3-way'!V159+SQRT('OddsRatio_working_3-way'!W159)&gt;0,0,PI()),ACOS('OddsRatio_working_3-way'!V159/(2*'OddsRatio_working_3-way'!X159)))</f>
        <v>0.24202707099147669</v>
      </c>
      <c r="Z159" s="11">
        <f>'OddsRatio_working_3-way'!X159^(1/3)*COS('OddsRatio_working_3-way'!Y159/3)</f>
        <v>0.5167805444691822</v>
      </c>
      <c r="AA159" s="11">
        <f>'OddsRatio_working_3-way'!X159^(1/3)*COS(('OddsRatio_working_3-way'!Y159+2*PI())/3)</f>
        <v>-0.29457481775651162</v>
      </c>
      <c r="AB159" s="11">
        <f>'OddsRatio_working_3-way'!X159^(1/3)*COS(('OddsRatio_working_3-way'!Y159+4*PI())/3)</f>
        <v>-0.22220572671267066</v>
      </c>
      <c r="AC159" s="11">
        <f>'OddsRatio_working_3-way'!X159^(1/3)*SIN('OddsRatio_working_3-way'!Y159/3)</f>
        <v>4.1782314195170103E-2</v>
      </c>
      <c r="AD159" s="11">
        <f>'OddsRatio_working_3-way'!X159^(1/3)*SIN(('OddsRatio_working_3-way'!Y159+2*PI())/3)</f>
        <v>0.42665392259428048</v>
      </c>
      <c r="AE159" s="11">
        <f>'OddsRatio_working_3-way'!X159^(1/3)*SIN(('OddsRatio_working_3-way'!Y159+4*PI())/3)</f>
        <v>-0.46843623678945062</v>
      </c>
      <c r="AF159" s="11">
        <f>-'OddsRatio_working_3-way'!U159/(3*'OddsRatio_working_3-way'!X159^(1/3))*COS(('OddsRatio_working_3-way'!Y159)/3)</f>
        <v>0.51678054446918198</v>
      </c>
      <c r="AG159" s="11">
        <f>-'OddsRatio_working_3-way'!U159/(3*'OddsRatio_working_3-way'!X159^(1/3))*COS(('OddsRatio_working_3-way'!Y159+2*PI())/3)</f>
        <v>-0.29457481775651151</v>
      </c>
      <c r="AH159" s="11">
        <f>-'OddsRatio_working_3-way'!U159/(3*'OddsRatio_working_3-way'!X159^(1/3))*COS(('OddsRatio_working_3-way'!Y159+4*PI())/3)</f>
        <v>-0.22220572671267055</v>
      </c>
      <c r="AI159" s="11">
        <f>'OddsRatio_working_3-way'!U159/(3*'OddsRatio_working_3-way'!X159^(1/3))*SIN(('OddsRatio_working_3-way'!Y159)/3)</f>
        <v>-4.1782314195170089E-2</v>
      </c>
      <c r="AJ159" s="11">
        <f>'OddsRatio_working_3-way'!U159/(3*'OddsRatio_working_3-way'!X159^(1/3))*SIN(('OddsRatio_working_3-way'!Y159+2*PI())/3)</f>
        <v>-0.42665392259428031</v>
      </c>
      <c r="AK159" s="11">
        <f>'OddsRatio_working_3-way'!U159/(3*'OddsRatio_working_3-way'!X159^(1/3))*SIN(('OddsRatio_working_3-way'!Y159+4*PI())/3)</f>
        <v>0.46843623678945046</v>
      </c>
      <c r="AL159" s="11">
        <f>'OddsRatio_working_3-way'!Z159+'OddsRatio_working_3-way'!AF159</f>
        <v>1.0335610889383642</v>
      </c>
      <c r="AM159" s="11">
        <f>'OddsRatio_working_3-way'!AA159+'OddsRatio_working_3-way'!AG159</f>
        <v>-0.58914963551302313</v>
      </c>
      <c r="AN159" s="11">
        <f>'OddsRatio_working_3-way'!AB159+'OddsRatio_working_3-way'!AH159</f>
        <v>-0.44441145342534122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1.0335610889383642</v>
      </c>
      <c r="AS159" s="11">
        <f>IF(('OddsRatio_working_3-way'!X159=0),IF(Q159&gt;0,-Q159^(1/3),(-Q159)^(1/3)),'OddsRatio_working_3-way'!AM159-'OddsRatio_working_3-way'!R159/3)</f>
        <v>-0.58914963551302313</v>
      </c>
      <c r="AT159" s="11">
        <f>IF(('OddsRatio_working_3-way'!X159=0),IF(Q159&gt;0,-Q159^(1/3),(-Q159)^(1/3)),'OddsRatio_working_3-way'!AN159-'OddsRatio_working_3-way'!R159/3)</f>
        <v>-0.44441145342534122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2.91</v>
      </c>
      <c r="B160" s="4">
        <f>IF('True_Odds_Calculator_3-way'!B161="","",'True_Odds_Calculator_3-way'!B161)</f>
        <v>3.12</v>
      </c>
      <c r="C160" s="4">
        <f>IF('True_Odds_Calculator_3-way'!C161="","",'True_Odds_Calculator_3-way'!C161)</f>
        <v>2.8</v>
      </c>
      <c r="D160" s="9">
        <f t="shared" si="39"/>
        <v>0.33650319650780031</v>
      </c>
      <c r="E160" s="9">
        <f t="shared" si="40"/>
        <v>0.31362432977304733</v>
      </c>
      <c r="F160" s="9">
        <f t="shared" si="41"/>
        <v>0.34987247371915231</v>
      </c>
      <c r="G160" s="9">
        <f t="shared" si="42"/>
        <v>1.0323245930311207</v>
      </c>
      <c r="H160" s="9">
        <f t="shared" si="43"/>
        <v>2.9717399726894409</v>
      </c>
      <c r="I160" s="9">
        <f t="shared" si="44"/>
        <v>3.1885281372259766</v>
      </c>
      <c r="J160" s="9">
        <f t="shared" si="45"/>
        <v>2.8581842674560174</v>
      </c>
      <c r="K160" s="11">
        <f t="shared" si="46"/>
        <v>0.3436426116838488</v>
      </c>
      <c r="L160" s="11">
        <f t="shared" si="47"/>
        <v>0.32051282051282048</v>
      </c>
      <c r="M160" s="11">
        <f t="shared" si="48"/>
        <v>0.35714285714285715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-0.28670556247875856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0.22933109273315461</v>
      </c>
      <c r="Q160" s="11">
        <f>2*'OddsRatio_working_3-way'!K160*'OddsRatio_working_3-way'!L160*'OddsRatio_working_3-way'!M160</f>
        <v>7.8672759085130217E-2</v>
      </c>
      <c r="R160" s="11">
        <f t="shared" si="49"/>
        <v>0</v>
      </c>
      <c r="S160" s="11">
        <f t="shared" si="50"/>
        <v>-0.79988365328679412</v>
      </c>
      <c r="T160" s="11">
        <f t="shared" si="51"/>
        <v>-0.27440262548432043</v>
      </c>
      <c r="U160" s="11">
        <f>'OddsRatio_working_3-way'!S160-'OddsRatio_working_3-way'!R160^2/3</f>
        <v>-0.79988365328679412</v>
      </c>
      <c r="V160" s="11">
        <f>'OddsRatio_working_3-way'!S160*'OddsRatio_working_3-way'!R160/3-2*'OddsRatio_working_3-way'!R160^3/27-'OddsRatio_working_3-way'!T160</f>
        <v>0.27440262548432043</v>
      </c>
      <c r="W160" s="11">
        <f>'OddsRatio_working_3-way'!V160^2+4*'OddsRatio_working_3-way'!U160^3/27</f>
        <v>-5.2196161572780342E-4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0.13767603503189654</v>
      </c>
      <c r="Y160" s="11">
        <f>IF('OddsRatio_working_3-way'!W160&gt;=0,IF('OddsRatio_working_3-way'!V160+SQRT('OddsRatio_working_3-way'!W160)&gt;0,0,PI()),ACOS('OddsRatio_working_3-way'!V160/(2*'OddsRatio_working_3-way'!X160)))</f>
        <v>8.3067378497698074E-2</v>
      </c>
      <c r="Z160" s="11">
        <f>'OddsRatio_working_3-way'!X160^(1/3)*COS('OddsRatio_working_3-way'!Y160/3)</f>
        <v>0.51616229651556023</v>
      </c>
      <c r="AA160" s="11">
        <f>'OddsRatio_working_3-way'!X160^(1/3)*COS(('OddsRatio_working_3-way'!Y160+2*PI())/3)</f>
        <v>-0.27046161931245671</v>
      </c>
      <c r="AB160" s="11">
        <f>'OddsRatio_working_3-way'!X160^(1/3)*COS(('OddsRatio_working_3-way'!Y160+4*PI())/3)</f>
        <v>-0.24570067720310357</v>
      </c>
      <c r="AC160" s="11">
        <f>'OddsRatio_working_3-way'!X160^(1/3)*SIN('OddsRatio_working_3-way'!Y160/3)</f>
        <v>1.4295736592223832E-2</v>
      </c>
      <c r="AD160" s="11">
        <f>'OddsRatio_working_3-way'!X160^(1/3)*SIN(('OddsRatio_working_3-way'!Y160+2*PI())/3)</f>
        <v>0.43986179296207922</v>
      </c>
      <c r="AE160" s="11">
        <f>'OddsRatio_working_3-way'!X160^(1/3)*SIN(('OddsRatio_working_3-way'!Y160+4*PI())/3)</f>
        <v>-0.45415752955430305</v>
      </c>
      <c r="AF160" s="11">
        <f>-'OddsRatio_working_3-way'!U160/(3*'OddsRatio_working_3-way'!X160^(1/3))*COS(('OddsRatio_working_3-way'!Y160)/3)</f>
        <v>0.51616229651556034</v>
      </c>
      <c r="AG160" s="11">
        <f>-'OddsRatio_working_3-way'!U160/(3*'OddsRatio_working_3-way'!X160^(1/3))*COS(('OddsRatio_working_3-way'!Y160+2*PI())/3)</f>
        <v>-0.27046161931245677</v>
      </c>
      <c r="AH160" s="11">
        <f>-'OddsRatio_working_3-way'!U160/(3*'OddsRatio_working_3-way'!X160^(1/3))*COS(('OddsRatio_working_3-way'!Y160+4*PI())/3)</f>
        <v>-0.24570067720310362</v>
      </c>
      <c r="AI160" s="11">
        <f>'OddsRatio_working_3-way'!U160/(3*'OddsRatio_working_3-way'!X160^(1/3))*SIN(('OddsRatio_working_3-way'!Y160)/3)</f>
        <v>-1.4295736592223836E-2</v>
      </c>
      <c r="AJ160" s="11">
        <f>'OddsRatio_working_3-way'!U160/(3*'OddsRatio_working_3-way'!X160^(1/3))*SIN(('OddsRatio_working_3-way'!Y160+2*PI())/3)</f>
        <v>-0.43986179296207933</v>
      </c>
      <c r="AK160" s="11">
        <f>'OddsRatio_working_3-way'!U160/(3*'OddsRatio_working_3-way'!X160^(1/3))*SIN(('OddsRatio_working_3-way'!Y160+4*PI())/3)</f>
        <v>0.45415752955430311</v>
      </c>
      <c r="AL160" s="11">
        <f>'OddsRatio_working_3-way'!Z160+'OddsRatio_working_3-way'!AF160</f>
        <v>1.0323245930311207</v>
      </c>
      <c r="AM160" s="11">
        <f>'OddsRatio_working_3-way'!AA160+'OddsRatio_working_3-way'!AG160</f>
        <v>-0.54092323862491343</v>
      </c>
      <c r="AN160" s="11">
        <f>'OddsRatio_working_3-way'!AB160+'OddsRatio_working_3-way'!AH160</f>
        <v>-0.49140135440620719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1.0323245930311207</v>
      </c>
      <c r="AS160" s="11">
        <f>IF(('OddsRatio_working_3-way'!X160=0),IF(Q160&gt;0,-Q160^(1/3),(-Q160)^(1/3)),'OddsRatio_working_3-way'!AM160-'OddsRatio_working_3-way'!R160/3)</f>
        <v>-0.54092323862491343</v>
      </c>
      <c r="AT160" s="11">
        <f>IF(('OddsRatio_working_3-way'!X160=0),IF(Q160&gt;0,-Q160^(1/3),(-Q160)^(1/3)),'OddsRatio_working_3-way'!AN160-'OddsRatio_working_3-way'!R160/3)</f>
        <v>-0.49140135440620719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2.0299999999999998</v>
      </c>
      <c r="B161" s="4">
        <f>IF('True_Odds_Calculator_3-way'!B162="","",'True_Odds_Calculator_3-way'!B162)</f>
        <v>3.62</v>
      </c>
      <c r="C161" s="4">
        <f>IF('True_Odds_Calculator_3-way'!C162="","",'True_Odds_Calculator_3-way'!C162)</f>
        <v>3.93</v>
      </c>
      <c r="D161" s="9">
        <f t="shared" si="39"/>
        <v>0.48345670065916008</v>
      </c>
      <c r="E161" s="9">
        <f t="shared" si="40"/>
        <v>0.26897821379660397</v>
      </c>
      <c r="F161" s="9">
        <f t="shared" si="41"/>
        <v>0.24756508554423581</v>
      </c>
      <c r="G161" s="9">
        <f t="shared" si="42"/>
        <v>1.0373180228774226</v>
      </c>
      <c r="H161" s="9">
        <f t="shared" si="43"/>
        <v>2.0684375635637453</v>
      </c>
      <c r="I161" s="9">
        <f t="shared" si="44"/>
        <v>3.7177732199388474</v>
      </c>
      <c r="J161" s="9">
        <f t="shared" si="45"/>
        <v>4.0393418070308478</v>
      </c>
      <c r="K161" s="11">
        <f t="shared" si="46"/>
        <v>0.49261083743842371</v>
      </c>
      <c r="L161" s="11">
        <f t="shared" si="47"/>
        <v>0.27624309392265195</v>
      </c>
      <c r="M161" s="11">
        <f t="shared" si="48"/>
        <v>0.2544529262086514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-0.27378457574685422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0.22783935095840388</v>
      </c>
      <c r="Q161" s="11">
        <f>2*'OddsRatio_working_3-way'!K161*'OddsRatio_working_3-way'!L161*'OddsRatio_working_3-way'!M161</f>
        <v>6.9252082358177453E-2</v>
      </c>
      <c r="R161" s="11">
        <f t="shared" si="49"/>
        <v>0</v>
      </c>
      <c r="S161" s="11">
        <f t="shared" si="50"/>
        <v>-0.8321847581693862</v>
      </c>
      <c r="T161" s="11">
        <f t="shared" si="51"/>
        <v>-0.25294369549221457</v>
      </c>
      <c r="U161" s="11">
        <f>'OddsRatio_working_3-way'!S161-'OddsRatio_working_3-way'!R161^2/3</f>
        <v>-0.8321847581693862</v>
      </c>
      <c r="V161" s="11">
        <f>'OddsRatio_working_3-way'!S161*'OddsRatio_working_3-way'!R161/3-2*'OddsRatio_working_3-way'!R161^3/27-'OddsRatio_working_3-way'!T161</f>
        <v>0.25294369549221457</v>
      </c>
      <c r="W161" s="11">
        <f>'OddsRatio_working_3-way'!V161^2+4*'OddsRatio_working_3-way'!U161^3/27</f>
        <v>-2.1399358810868185E-2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0.14609917171233924</v>
      </c>
      <c r="Y161" s="11">
        <f>IF('OddsRatio_working_3-way'!W161&gt;=0,IF('OddsRatio_working_3-way'!V161+SQRT('OddsRatio_working_3-way'!W161)&gt;0,0,PI()),ACOS('OddsRatio_working_3-way'!V161/(2*'OddsRatio_working_3-way'!X161)))</f>
        <v>0.52433406013475037</v>
      </c>
      <c r="Z161" s="11">
        <f>'OddsRatio_working_3-way'!X161^(1/3)*COS('OddsRatio_working_3-way'!Y161/3)</f>
        <v>0.51865901143871129</v>
      </c>
      <c r="AA161" s="11">
        <f>'OddsRatio_working_3-way'!X161^(1/3)*COS(('OddsRatio_working_3-way'!Y161+2*PI())/3)</f>
        <v>-0.33864414454732095</v>
      </c>
      <c r="AB161" s="11">
        <f>'OddsRatio_working_3-way'!X161^(1/3)*COS(('OddsRatio_working_3-way'!Y161+4*PI())/3)</f>
        <v>-0.1800148668913904</v>
      </c>
      <c r="AC161" s="11">
        <f>'OddsRatio_working_3-way'!X161^(1/3)*SIN('OddsRatio_working_3-way'!Y161/3)</f>
        <v>9.1584656156007624E-2</v>
      </c>
      <c r="AD161" s="11">
        <f>'OddsRatio_working_3-way'!X161^(1/3)*SIN(('OddsRatio_working_3-way'!Y161+2*PI())/3)</f>
        <v>0.40337955172964396</v>
      </c>
      <c r="AE161" s="11">
        <f>'OddsRatio_working_3-way'!X161^(1/3)*SIN(('OddsRatio_working_3-way'!Y161+4*PI())/3)</f>
        <v>-0.49496420788565143</v>
      </c>
      <c r="AF161" s="11">
        <f>-'OddsRatio_working_3-way'!U161/(3*'OddsRatio_working_3-way'!X161^(1/3))*COS(('OddsRatio_working_3-way'!Y161)/3)</f>
        <v>0.5186590114387114</v>
      </c>
      <c r="AG161" s="11">
        <f>-'OddsRatio_working_3-way'!U161/(3*'OddsRatio_working_3-way'!X161^(1/3))*COS(('OddsRatio_working_3-way'!Y161+2*PI())/3)</f>
        <v>-0.33864414454732106</v>
      </c>
      <c r="AH161" s="11">
        <f>-'OddsRatio_working_3-way'!U161/(3*'OddsRatio_working_3-way'!X161^(1/3))*COS(('OddsRatio_working_3-way'!Y161+4*PI())/3)</f>
        <v>-0.18001486689139043</v>
      </c>
      <c r="AI161" s="11">
        <f>'OddsRatio_working_3-way'!U161/(3*'OddsRatio_working_3-way'!X161^(1/3))*SIN(('OddsRatio_working_3-way'!Y161)/3)</f>
        <v>-9.1584656156007652E-2</v>
      </c>
      <c r="AJ161" s="11">
        <f>'OddsRatio_working_3-way'!U161/(3*'OddsRatio_working_3-way'!X161^(1/3))*SIN(('OddsRatio_working_3-way'!Y161+2*PI())/3)</f>
        <v>-0.40337955172964407</v>
      </c>
      <c r="AK161" s="11">
        <f>'OddsRatio_working_3-way'!U161/(3*'OddsRatio_working_3-way'!X161^(1/3))*SIN(('OddsRatio_working_3-way'!Y161+4*PI())/3)</f>
        <v>0.49496420788565149</v>
      </c>
      <c r="AL161" s="11">
        <f>'OddsRatio_working_3-way'!Z161+'OddsRatio_working_3-way'!AF161</f>
        <v>1.0373180228774226</v>
      </c>
      <c r="AM161" s="11">
        <f>'OddsRatio_working_3-way'!AA161+'OddsRatio_working_3-way'!AG161</f>
        <v>-0.677288289094642</v>
      </c>
      <c r="AN161" s="11">
        <f>'OddsRatio_working_3-way'!AB161+'OddsRatio_working_3-way'!AH161</f>
        <v>-0.3600297337827808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1.0373180228774226</v>
      </c>
      <c r="AS161" s="11">
        <f>IF(('OddsRatio_working_3-way'!X161=0),IF(Q161&gt;0,-Q161^(1/3),(-Q161)^(1/3)),'OddsRatio_working_3-way'!AM161-'OddsRatio_working_3-way'!R161/3)</f>
        <v>-0.677288289094642</v>
      </c>
      <c r="AT161" s="11">
        <f>IF(('OddsRatio_working_3-way'!X161=0),IF(Q161&gt;0,-Q161^(1/3),(-Q161)^(1/3)),'OddsRatio_working_3-way'!AN161-'OddsRatio_working_3-way'!R161/3)</f>
        <v>-0.3600297337827808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3.61</v>
      </c>
      <c r="C162" s="4">
        <f>IF('True_Odds_Calculator_3-way'!C163="","",'True_Odds_Calculator_3-way'!C163)</f>
        <v>2.21</v>
      </c>
      <c r="D162" s="9">
        <f t="shared" si="39"/>
        <v>0.28491743835492878</v>
      </c>
      <c r="E162" s="9">
        <f t="shared" si="40"/>
        <v>0.27058481026130654</v>
      </c>
      <c r="F162" s="9">
        <f t="shared" si="41"/>
        <v>0.44449775138376474</v>
      </c>
      <c r="G162" s="9">
        <f t="shared" si="42"/>
        <v>1.0328348479204534</v>
      </c>
      <c r="H162" s="9">
        <f t="shared" si="43"/>
        <v>3.509788680446702</v>
      </c>
      <c r="I162" s="9">
        <f t="shared" si="44"/>
        <v>3.6956989530723829</v>
      </c>
      <c r="J162" s="9">
        <f t="shared" si="45"/>
        <v>2.2497301659837485</v>
      </c>
      <c r="K162" s="11">
        <f t="shared" si="46"/>
        <v>0.29154518950437314</v>
      </c>
      <c r="L162" s="11">
        <f t="shared" si="47"/>
        <v>0.2770083102493075</v>
      </c>
      <c r="M162" s="11">
        <f t="shared" si="48"/>
        <v>0.45248868778280543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-0.28043909414851143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0.22839491036742238</v>
      </c>
      <c r="Q162" s="11">
        <f>2*'OddsRatio_working_3-way'!K162*'OddsRatio_working_3-way'!L162*'OddsRatio_working_3-way'!M162</f>
        <v>7.3086371317575158E-2</v>
      </c>
      <c r="R162" s="11">
        <f t="shared" si="49"/>
        <v>0</v>
      </c>
      <c r="S162" s="11">
        <f t="shared" si="50"/>
        <v>-0.81441894205546062</v>
      </c>
      <c r="T162" s="11">
        <f t="shared" si="51"/>
        <v>-0.26061406145774735</v>
      </c>
      <c r="U162" s="11">
        <f>'OddsRatio_working_3-way'!S162-'OddsRatio_working_3-way'!R162^2/3</f>
        <v>-0.81441894205546062</v>
      </c>
      <c r="V162" s="11">
        <f>'OddsRatio_working_3-way'!S162*'OddsRatio_working_3-way'!R162/3-2*'OddsRatio_working_3-way'!R162^3/27-'OddsRatio_working_3-way'!T162</f>
        <v>0.26061406145774735</v>
      </c>
      <c r="W162" s="11">
        <f>'OddsRatio_working_3-way'!V162^2+4*'OddsRatio_working_3-way'!U162^3/27</f>
        <v>-1.2107916995010404E-2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0.14144575464158771</v>
      </c>
      <c r="Y162" s="11">
        <f>IF('OddsRatio_working_3-way'!W162&gt;=0,IF('OddsRatio_working_3-way'!V162+SQRT('OddsRatio_working_3-way'!W162)&gt;0,0,PI()),ACOS('OddsRatio_working_3-way'!V162/(2*'OddsRatio_working_3-way'!X162)))</f>
        <v>0.39951201693632599</v>
      </c>
      <c r="Z162" s="11">
        <f>'OddsRatio_working_3-way'!X162^(1/3)*COS('OddsRatio_working_3-way'!Y162/3)</f>
        <v>0.51641742396022683</v>
      </c>
      <c r="AA162" s="11">
        <f>'OddsRatio_working_3-way'!X162^(1/3)*COS(('OddsRatio_working_3-way'!Y162+2*PI())/3)</f>
        <v>-0.31812130403368533</v>
      </c>
      <c r="AB162" s="11">
        <f>'OddsRatio_working_3-way'!X162^(1/3)*COS(('OddsRatio_working_3-way'!Y162+4*PI())/3)</f>
        <v>-0.19829611992654159</v>
      </c>
      <c r="AC162" s="11">
        <f>'OddsRatio_working_3-way'!X162^(1/3)*SIN('OddsRatio_working_3-way'!Y162/3)</f>
        <v>6.9181102299955985E-2</v>
      </c>
      <c r="AD162" s="11">
        <f>'OddsRatio_working_3-way'!X162^(1/3)*SIN(('OddsRatio_working_3-way'!Y162+2*PI())/3)</f>
        <v>0.41264005695649708</v>
      </c>
      <c r="AE162" s="11">
        <f>'OddsRatio_working_3-way'!X162^(1/3)*SIN(('OddsRatio_working_3-way'!Y162+4*PI())/3)</f>
        <v>-0.48182115925645302</v>
      </c>
      <c r="AF162" s="11">
        <f>-'OddsRatio_working_3-way'!U162/(3*'OddsRatio_working_3-way'!X162^(1/3))*COS(('OddsRatio_working_3-way'!Y162)/3)</f>
        <v>0.51641742396022661</v>
      </c>
      <c r="AG162" s="11">
        <f>-'OddsRatio_working_3-way'!U162/(3*'OddsRatio_working_3-way'!X162^(1/3))*COS(('OddsRatio_working_3-way'!Y162+2*PI())/3)</f>
        <v>-0.31812130403368521</v>
      </c>
      <c r="AH162" s="11">
        <f>-'OddsRatio_working_3-way'!U162/(3*'OddsRatio_working_3-way'!X162^(1/3))*COS(('OddsRatio_working_3-way'!Y162+4*PI())/3)</f>
        <v>-0.1982961199265415</v>
      </c>
      <c r="AI162" s="11">
        <f>'OddsRatio_working_3-way'!U162/(3*'OddsRatio_working_3-way'!X162^(1/3))*SIN(('OddsRatio_working_3-way'!Y162)/3)</f>
        <v>-6.9181102299955943E-2</v>
      </c>
      <c r="AJ162" s="11">
        <f>'OddsRatio_working_3-way'!U162/(3*'OddsRatio_working_3-way'!X162^(1/3))*SIN(('OddsRatio_working_3-way'!Y162+2*PI())/3)</f>
        <v>-0.41264005695649691</v>
      </c>
      <c r="AK162" s="11">
        <f>'OddsRatio_working_3-way'!U162/(3*'OddsRatio_working_3-way'!X162^(1/3))*SIN(('OddsRatio_working_3-way'!Y162+4*PI())/3)</f>
        <v>0.48182115925645286</v>
      </c>
      <c r="AL162" s="11">
        <f>'OddsRatio_working_3-way'!Z162+'OddsRatio_working_3-way'!AF162</f>
        <v>1.0328348479204534</v>
      </c>
      <c r="AM162" s="11">
        <f>'OddsRatio_working_3-way'!AA162+'OddsRatio_working_3-way'!AG162</f>
        <v>-0.63624260806737054</v>
      </c>
      <c r="AN162" s="11">
        <f>'OddsRatio_working_3-way'!AB162+'OddsRatio_working_3-way'!AH162</f>
        <v>-0.39659223985308312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1.0328348479204534</v>
      </c>
      <c r="AS162" s="11">
        <f>IF(('OddsRatio_working_3-way'!X162=0),IF(Q162&gt;0,-Q162^(1/3),(-Q162)^(1/3)),'OddsRatio_working_3-way'!AM162-'OddsRatio_working_3-way'!R162/3)</f>
        <v>-0.63624260806737054</v>
      </c>
      <c r="AT162" s="11">
        <f>IF(('OddsRatio_working_3-way'!X162=0),IF(Q162&gt;0,-Q162^(1/3),(-Q162)^(1/3)),'OddsRatio_working_3-way'!AN162-'OddsRatio_working_3-way'!R162/3)</f>
        <v>-0.39659223985308312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1.24</v>
      </c>
      <c r="B163" s="4">
        <f>IF('True_Odds_Calculator_3-way'!B164="","",'True_Odds_Calculator_3-way'!B164)</f>
        <v>6.34</v>
      </c>
      <c r="C163" s="4">
        <f>IF('True_Odds_Calculator_3-way'!C164="","",'True_Odds_Calculator_3-way'!C164)</f>
        <v>14.8</v>
      </c>
      <c r="D163" s="9">
        <f t="shared" si="39"/>
        <v>0.79188942669753526</v>
      </c>
      <c r="E163" s="9">
        <f t="shared" si="40"/>
        <v>0.14604174814238963</v>
      </c>
      <c r="F163" s="9">
        <f t="shared" si="41"/>
        <v>6.206882516007492E-2</v>
      </c>
      <c r="G163" s="9">
        <f t="shared" si="42"/>
        <v>1.0950106915513489</v>
      </c>
      <c r="H163" s="9">
        <f t="shared" si="43"/>
        <v>1.2628025659723239</v>
      </c>
      <c r="I163" s="9">
        <f t="shared" si="44"/>
        <v>6.8473570928842031</v>
      </c>
      <c r="J163" s="9">
        <f t="shared" si="45"/>
        <v>16.111147543408617</v>
      </c>
      <c r="K163" s="11">
        <f t="shared" si="46"/>
        <v>0.80645161290322587</v>
      </c>
      <c r="L163" s="11">
        <f t="shared" si="47"/>
        <v>0.15772870662460567</v>
      </c>
      <c r="M163" s="11">
        <f t="shared" si="48"/>
        <v>6.7567567567567557E-2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-0.15200536855161861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0.16656398944991599</v>
      </c>
      <c r="Q163" s="11">
        <f>2*'OddsRatio_working_3-way'!K163*'OddsRatio_working_3-way'!L163*'OddsRatio_working_3-way'!M163</f>
        <v>1.718926619710175E-2</v>
      </c>
      <c r="R163" s="11">
        <f t="shared" si="49"/>
        <v>0</v>
      </c>
      <c r="S163" s="11">
        <f t="shared" si="50"/>
        <v>-1.0957770178581128</v>
      </c>
      <c r="T163" s="11">
        <f t="shared" si="51"/>
        <v>-0.11308328357668859</v>
      </c>
      <c r="U163" s="11">
        <f>'OddsRatio_working_3-way'!S163-'OddsRatio_working_3-way'!R163^2/3</f>
        <v>-1.0957770178581128</v>
      </c>
      <c r="V163" s="11">
        <f>'OddsRatio_working_3-way'!S163*'OddsRatio_working_3-way'!R163/3-2*'OddsRatio_working_3-way'!R163^3/27-'OddsRatio_working_3-way'!T163</f>
        <v>0.11308328357668859</v>
      </c>
      <c r="W163" s="11">
        <f>'OddsRatio_working_3-way'!V163^2+4*'OddsRatio_working_3-way'!U163^3/27</f>
        <v>-0.18213503768988909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0.22075034921511158</v>
      </c>
      <c r="Y163" s="11">
        <f>IF('OddsRatio_working_3-way'!W163&gt;=0,IF('OddsRatio_working_3-way'!V163+SQRT('OddsRatio_working_3-way'!W163)&gt;0,0,PI()),ACOS('OddsRatio_working_3-way'!V163/(2*'OddsRatio_working_3-way'!X163)))</f>
        <v>1.3117758033006375</v>
      </c>
      <c r="Z163" s="11">
        <f>'OddsRatio_working_3-way'!X163^(1/3)*COS('OddsRatio_working_3-way'!Y163/3)</f>
        <v>0.54750534577567445</v>
      </c>
      <c r="AA163" s="11">
        <f>'OddsRatio_working_3-way'!X163^(1/3)*COS(('OddsRatio_working_3-way'!Y163+2*PI())/3)</f>
        <v>-0.49538903435594689</v>
      </c>
      <c r="AB163" s="11">
        <f>'OddsRatio_working_3-way'!X163^(1/3)*COS(('OddsRatio_working_3-way'!Y163+4*PI())/3)</f>
        <v>-5.211631141972746E-2</v>
      </c>
      <c r="AC163" s="11">
        <f>'OddsRatio_working_3-way'!X163^(1/3)*SIN('OddsRatio_working_3-way'!Y163/3)</f>
        <v>0.25592362591164464</v>
      </c>
      <c r="AD163" s="11">
        <f>'OddsRatio_working_3-way'!X163^(1/3)*SIN(('OddsRatio_working_3-way'!Y163+2*PI())/3)</f>
        <v>0.34619172519369484</v>
      </c>
      <c r="AE163" s="11">
        <f>'OddsRatio_working_3-way'!X163^(1/3)*SIN(('OddsRatio_working_3-way'!Y163+4*PI())/3)</f>
        <v>-0.60211535110533954</v>
      </c>
      <c r="AF163" s="11">
        <f>-'OddsRatio_working_3-way'!U163/(3*'OddsRatio_working_3-way'!X163^(1/3))*COS(('OddsRatio_working_3-way'!Y163)/3)</f>
        <v>0.54750534577567445</v>
      </c>
      <c r="AG163" s="11">
        <f>-'OddsRatio_working_3-way'!U163/(3*'OddsRatio_working_3-way'!X163^(1/3))*COS(('OddsRatio_working_3-way'!Y163+2*PI())/3)</f>
        <v>-0.49538903435594689</v>
      </c>
      <c r="AH163" s="11">
        <f>-'OddsRatio_working_3-way'!U163/(3*'OddsRatio_working_3-way'!X163^(1/3))*COS(('OddsRatio_working_3-way'!Y163+4*PI())/3)</f>
        <v>-5.211631141972746E-2</v>
      </c>
      <c r="AI163" s="11">
        <f>'OddsRatio_working_3-way'!U163/(3*'OddsRatio_working_3-way'!X163^(1/3))*SIN(('OddsRatio_working_3-way'!Y163)/3)</f>
        <v>-0.25592362591164464</v>
      </c>
      <c r="AJ163" s="11">
        <f>'OddsRatio_working_3-way'!U163/(3*'OddsRatio_working_3-way'!X163^(1/3))*SIN(('OddsRatio_working_3-way'!Y163+2*PI())/3)</f>
        <v>-0.34619172519369484</v>
      </c>
      <c r="AK163" s="11">
        <f>'OddsRatio_working_3-way'!U163/(3*'OddsRatio_working_3-way'!X163^(1/3))*SIN(('OddsRatio_working_3-way'!Y163+4*PI())/3)</f>
        <v>0.60211535110533954</v>
      </c>
      <c r="AL163" s="11">
        <f>'OddsRatio_working_3-way'!Z163+'OddsRatio_working_3-way'!AF163</f>
        <v>1.0950106915513489</v>
      </c>
      <c r="AM163" s="11">
        <f>'OddsRatio_working_3-way'!AA163+'OddsRatio_working_3-way'!AG163</f>
        <v>-0.99077806871189378</v>
      </c>
      <c r="AN163" s="11">
        <f>'OddsRatio_working_3-way'!AB163+'OddsRatio_working_3-way'!AH163</f>
        <v>-0.10423262283945492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1.0950106915513489</v>
      </c>
      <c r="AS163" s="11">
        <f>IF(('OddsRatio_working_3-way'!X163=0),IF(Q163&gt;0,-Q163^(1/3),(-Q163)^(1/3)),'OddsRatio_working_3-way'!AM163-'OddsRatio_working_3-way'!R163/3)</f>
        <v>-0.99077806871189378</v>
      </c>
      <c r="AT163" s="11">
        <f>IF(('OddsRatio_working_3-way'!X163=0),IF(Q163&gt;0,-Q163^(1/3),(-Q163)^(1/3)),'OddsRatio_working_3-way'!AN163-'OddsRatio_working_3-way'!R163/3)</f>
        <v>-0.10423262283945492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3.75</v>
      </c>
      <c r="D164" s="9">
        <f t="shared" si="39"/>
        <v>0.44763461795069287</v>
      </c>
      <c r="E164" s="9">
        <f t="shared" si="40"/>
        <v>0.29273298319730989</v>
      </c>
      <c r="F164" s="9">
        <f t="shared" si="41"/>
        <v>0.25963239885199713</v>
      </c>
      <c r="G164" s="9">
        <f t="shared" si="42"/>
        <v>1.0369452480740216</v>
      </c>
      <c r="H164" s="9">
        <f t="shared" si="43"/>
        <v>2.2339648452080851</v>
      </c>
      <c r="I164" s="9">
        <f t="shared" si="44"/>
        <v>3.4160824280124702</v>
      </c>
      <c r="J164" s="9">
        <f t="shared" si="45"/>
        <v>3.8515994322035585</v>
      </c>
      <c r="K164" s="11">
        <f t="shared" si="46"/>
        <v>0.45662100456621008</v>
      </c>
      <c r="L164" s="11">
        <f t="shared" si="47"/>
        <v>0.3003003003003003</v>
      </c>
      <c r="M164" s="11">
        <f t="shared" si="48"/>
        <v>0.26666666666666666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-0.27881488794730802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0.22927036625666769</v>
      </c>
      <c r="Q164" s="11">
        <f>2*'OddsRatio_working_3-way'!K164*'OddsRatio_working_3-way'!L164*'OddsRatio_working_3-way'!M164</f>
        <v>7.313249322381743E-2</v>
      </c>
      <c r="R164" s="11">
        <f t="shared" si="49"/>
        <v>0</v>
      </c>
      <c r="S164" s="11">
        <f t="shared" si="50"/>
        <v>-0.82230317019511701</v>
      </c>
      <c r="T164" s="11">
        <f t="shared" si="51"/>
        <v>-0.26229766194421589</v>
      </c>
      <c r="U164" s="11">
        <f>'OddsRatio_working_3-way'!S164-'OddsRatio_working_3-way'!R164^2/3</f>
        <v>-0.82230317019511701</v>
      </c>
      <c r="V164" s="11">
        <f>'OddsRatio_working_3-way'!S164*'OddsRatio_working_3-way'!R164/3-2*'OddsRatio_working_3-way'!R164^3/27-'OddsRatio_working_3-way'!T164</f>
        <v>0.26229766194421589</v>
      </c>
      <c r="W164" s="11">
        <f>'OddsRatio_working_3-way'!V164^2+4*'OddsRatio_working_3-way'!U164^3/27</f>
        <v>-1.3574309343578825E-2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0.14350468006739447</v>
      </c>
      <c r="Y164" s="11">
        <f>IF('OddsRatio_working_3-way'!W164&gt;=0,IF('OddsRatio_working_3-way'!V164+SQRT('OddsRatio_working_3-way'!W164)&gt;0,0,PI()),ACOS('OddsRatio_working_3-way'!V164/(2*'OddsRatio_working_3-way'!X164)))</f>
        <v>0.4180081403017033</v>
      </c>
      <c r="Z164" s="11">
        <f>'OddsRatio_working_3-way'!X164^(1/3)*COS('OddsRatio_working_3-way'!Y164/3)</f>
        <v>0.51847262403701078</v>
      </c>
      <c r="AA164" s="11">
        <f>'OddsRatio_working_3-way'!X164^(1/3)*COS(('OddsRatio_working_3-way'!Y164+2*PI())/3)</f>
        <v>-0.32220770347456007</v>
      </c>
      <c r="AB164" s="11">
        <f>'OddsRatio_working_3-way'!X164^(1/3)*COS(('OddsRatio_working_3-way'!Y164+4*PI())/3)</f>
        <v>-0.19626492056245073</v>
      </c>
      <c r="AC164" s="11">
        <f>'OddsRatio_working_3-way'!X164^(1/3)*SIN('OddsRatio_working_3-way'!Y164/3)</f>
        <v>7.2713099616797006E-2</v>
      </c>
      <c r="AD164" s="11">
        <f>'OddsRatio_working_3-way'!X164^(1/3)*SIN(('OddsRatio_working_3-way'!Y164+2*PI())/3)</f>
        <v>0.41265391377443111</v>
      </c>
      <c r="AE164" s="11">
        <f>'OddsRatio_working_3-way'!X164^(1/3)*SIN(('OddsRatio_working_3-way'!Y164+4*PI())/3)</f>
        <v>-0.48536701339122812</v>
      </c>
      <c r="AF164" s="11">
        <f>-'OddsRatio_working_3-way'!U164/(3*'OddsRatio_working_3-way'!X164^(1/3))*COS(('OddsRatio_working_3-way'!Y164)/3)</f>
        <v>0.51847262403701078</v>
      </c>
      <c r="AG164" s="11">
        <f>-'OddsRatio_working_3-way'!U164/(3*'OddsRatio_working_3-way'!X164^(1/3))*COS(('OddsRatio_working_3-way'!Y164+2*PI())/3)</f>
        <v>-0.32220770347456007</v>
      </c>
      <c r="AH164" s="11">
        <f>-'OddsRatio_working_3-way'!U164/(3*'OddsRatio_working_3-way'!X164^(1/3))*COS(('OddsRatio_working_3-way'!Y164+4*PI())/3)</f>
        <v>-0.19626492056245073</v>
      </c>
      <c r="AI164" s="11">
        <f>'OddsRatio_working_3-way'!U164/(3*'OddsRatio_working_3-way'!X164^(1/3))*SIN(('OddsRatio_working_3-way'!Y164)/3)</f>
        <v>-7.2713099616797006E-2</v>
      </c>
      <c r="AJ164" s="11">
        <f>'OddsRatio_working_3-way'!U164/(3*'OddsRatio_working_3-way'!X164^(1/3))*SIN(('OddsRatio_working_3-way'!Y164+2*PI())/3)</f>
        <v>-0.41265391377443111</v>
      </c>
      <c r="AK164" s="11">
        <f>'OddsRatio_working_3-way'!U164/(3*'OddsRatio_working_3-way'!X164^(1/3))*SIN(('OddsRatio_working_3-way'!Y164+4*PI())/3)</f>
        <v>0.48536701339122812</v>
      </c>
      <c r="AL164" s="11">
        <f>'OddsRatio_working_3-way'!Z164+'OddsRatio_working_3-way'!AF164</f>
        <v>1.0369452480740216</v>
      </c>
      <c r="AM164" s="11">
        <f>'OddsRatio_working_3-way'!AA164+'OddsRatio_working_3-way'!AG164</f>
        <v>-0.64441540694912014</v>
      </c>
      <c r="AN164" s="11">
        <f>'OddsRatio_working_3-way'!AB164+'OddsRatio_working_3-way'!AH164</f>
        <v>-0.39252984112490147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1.0369452480740216</v>
      </c>
      <c r="AS164" s="11">
        <f>IF(('OddsRatio_working_3-way'!X164=0),IF(Q164&gt;0,-Q164^(1/3),(-Q164)^(1/3)),'OddsRatio_working_3-way'!AM164-'OddsRatio_working_3-way'!R164/3)</f>
        <v>-0.64441540694912014</v>
      </c>
      <c r="AT164" s="11">
        <f>IF(('OddsRatio_working_3-way'!X164=0),IF(Q164&gt;0,-Q164^(1/3),(-Q164)^(1/3)),'OddsRatio_working_3-way'!AN164-'OddsRatio_working_3-way'!R164/3)</f>
        <v>-0.39252984112490147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3.14</v>
      </c>
      <c r="B165" s="4">
        <f>IF('True_Odds_Calculator_3-way'!B166="","",'True_Odds_Calculator_3-way'!B166)</f>
        <v>3.14</v>
      </c>
      <c r="C165" s="4">
        <f>IF('True_Odds_Calculator_3-way'!C166="","",'True_Odds_Calculator_3-way'!C166)</f>
        <v>2.56</v>
      </c>
      <c r="D165" s="9">
        <f t="shared" si="39"/>
        <v>0.30957841788255325</v>
      </c>
      <c r="E165" s="9">
        <f t="shared" si="40"/>
        <v>0.30957841788255325</v>
      </c>
      <c r="F165" s="9">
        <f t="shared" si="41"/>
        <v>0.38084316423489367</v>
      </c>
      <c r="G165" s="9">
        <f t="shared" si="42"/>
        <v>1.0421492226047691</v>
      </c>
      <c r="H165" s="9">
        <f t="shared" si="43"/>
        <v>3.2301993363742056</v>
      </c>
      <c r="I165" s="9">
        <f t="shared" si="44"/>
        <v>3.2301993363742056</v>
      </c>
      <c r="J165" s="9">
        <f t="shared" si="45"/>
        <v>2.6257527872634396</v>
      </c>
      <c r="K165" s="11">
        <f t="shared" si="46"/>
        <v>0.31847133757961782</v>
      </c>
      <c r="L165" s="11">
        <f t="shared" si="47"/>
        <v>0.31847133757961782</v>
      </c>
      <c r="M165" s="11">
        <f t="shared" si="48"/>
        <v>0.390625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-0.28304330297375158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0.2313734837113067</v>
      </c>
      <c r="Q165" s="11">
        <f>2*'OddsRatio_working_3-way'!K165*'OddsRatio_working_3-way'!L165*'OddsRatio_working_3-way'!M165</f>
        <v>7.9237494421680377E-2</v>
      </c>
      <c r="R165" s="11">
        <f t="shared" si="49"/>
        <v>0</v>
      </c>
      <c r="S165" s="11">
        <f t="shared" si="50"/>
        <v>-0.8174490662044156</v>
      </c>
      <c r="T165" s="11">
        <f t="shared" si="51"/>
        <v>-0.27994831034397794</v>
      </c>
      <c r="U165" s="11">
        <f>'OddsRatio_working_3-way'!S165-'OddsRatio_working_3-way'!R165^2/3</f>
        <v>-0.8174490662044156</v>
      </c>
      <c r="V165" s="11">
        <f>'OddsRatio_working_3-way'!S165*'OddsRatio_working_3-way'!R165/3-2*'OddsRatio_working_3-way'!R165^3/27-'OddsRatio_working_3-way'!T165</f>
        <v>0.27994831034397794</v>
      </c>
      <c r="W165" s="11">
        <f>'OddsRatio_working_3-way'!V165^2+4*'OddsRatio_working_3-way'!U165^3/27</f>
        <v>-2.5531283674768424E-3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0.1422358822800395</v>
      </c>
      <c r="Y165" s="11">
        <f>IF('OddsRatio_working_3-way'!W165&gt;=0,IF('OddsRatio_working_3-way'!V165+SQRT('OddsRatio_working_3-way'!W165)&gt;0,0,PI()),ACOS('OddsRatio_working_3-way'!V165/(2*'OddsRatio_working_3-way'!X165)))</f>
        <v>0.17856966511823202</v>
      </c>
      <c r="Z165" s="11">
        <f>'OddsRatio_working_3-way'!X165^(1/3)*COS('OddsRatio_working_3-way'!Y165/3)</f>
        <v>0.52107461130238453</v>
      </c>
      <c r="AA165" s="11">
        <f>'OddsRatio_working_3-way'!X165^(1/3)*COS(('OddsRatio_working_3-way'!Y165+2*PI())/3)</f>
        <v>-0.28742975148930017</v>
      </c>
      <c r="AB165" s="11">
        <f>'OddsRatio_working_3-way'!X165^(1/3)*COS(('OddsRatio_working_3-way'!Y165+4*PI())/3)</f>
        <v>-0.23364485981308417</v>
      </c>
      <c r="AC165" s="11">
        <f>'OddsRatio_working_3-way'!X165^(1/3)*SIN('OddsRatio_working_3-way'!Y165/3)</f>
        <v>3.1052721687598154E-2</v>
      </c>
      <c r="AD165" s="11">
        <f>'OddsRatio_working_3-way'!X165^(1/3)*SIN(('OddsRatio_working_3-way'!Y165+2*PI())/3)</f>
        <v>0.43573748981116783</v>
      </c>
      <c r="AE165" s="11">
        <f>'OddsRatio_working_3-way'!X165^(1/3)*SIN(('OddsRatio_working_3-way'!Y165+4*PI())/3)</f>
        <v>-0.46679021149876604</v>
      </c>
      <c r="AF165" s="11">
        <f>-'OddsRatio_working_3-way'!U165/(3*'OddsRatio_working_3-way'!X165^(1/3))*COS(('OddsRatio_working_3-way'!Y165)/3)</f>
        <v>0.52107461130238464</v>
      </c>
      <c r="AG165" s="11">
        <f>-'OddsRatio_working_3-way'!U165/(3*'OddsRatio_working_3-way'!X165^(1/3))*COS(('OddsRatio_working_3-way'!Y165+2*PI())/3)</f>
        <v>-0.28742975148930022</v>
      </c>
      <c r="AH165" s="11">
        <f>-'OddsRatio_working_3-way'!U165/(3*'OddsRatio_working_3-way'!X165^(1/3))*COS(('OddsRatio_working_3-way'!Y165+4*PI())/3)</f>
        <v>-0.23364485981308422</v>
      </c>
      <c r="AI165" s="11">
        <f>'OddsRatio_working_3-way'!U165/(3*'OddsRatio_working_3-way'!X165^(1/3))*SIN(('OddsRatio_working_3-way'!Y165)/3)</f>
        <v>-3.1052721687598161E-2</v>
      </c>
      <c r="AJ165" s="11">
        <f>'OddsRatio_working_3-way'!U165/(3*'OddsRatio_working_3-way'!X165^(1/3))*SIN(('OddsRatio_working_3-way'!Y165+2*PI())/3)</f>
        <v>-0.43573748981116794</v>
      </c>
      <c r="AK165" s="11">
        <f>'OddsRatio_working_3-way'!U165/(3*'OddsRatio_working_3-way'!X165^(1/3))*SIN(('OddsRatio_working_3-way'!Y165+4*PI())/3)</f>
        <v>0.46679021149876615</v>
      </c>
      <c r="AL165" s="11">
        <f>'OddsRatio_working_3-way'!Z165+'OddsRatio_working_3-way'!AF165</f>
        <v>1.0421492226047691</v>
      </c>
      <c r="AM165" s="11">
        <f>'OddsRatio_working_3-way'!AA165+'OddsRatio_working_3-way'!AG165</f>
        <v>-0.57485950297860033</v>
      </c>
      <c r="AN165" s="11">
        <f>'OddsRatio_working_3-way'!AB165+'OddsRatio_working_3-way'!AH165</f>
        <v>-0.46728971962616839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1.0421492226047691</v>
      </c>
      <c r="AS165" s="11">
        <f>IF(('OddsRatio_working_3-way'!X165=0),IF(Q165&gt;0,-Q165^(1/3),(-Q165)^(1/3)),'OddsRatio_working_3-way'!AM165-'OddsRatio_working_3-way'!R165/3)</f>
        <v>-0.57485950297860033</v>
      </c>
      <c r="AT165" s="11">
        <f>IF(('OddsRatio_working_3-way'!X165=0),IF(Q165&gt;0,-Q165^(1/3),(-Q165)^(1/3)),'OddsRatio_working_3-way'!AN165-'OddsRatio_working_3-way'!R165/3)</f>
        <v>-0.46728971962616839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4.1900000000000004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2.0299999999999998</v>
      </c>
      <c r="D166" s="9">
        <f t="shared" si="39"/>
        <v>0.23051286225832165</v>
      </c>
      <c r="E166" s="9">
        <f t="shared" si="40"/>
        <v>0.28821723452050885</v>
      </c>
      <c r="F166" s="9">
        <f t="shared" si="41"/>
        <v>0.48126990322116925</v>
      </c>
      <c r="G166" s="9">
        <f t="shared" si="42"/>
        <v>1.0464428583889442</v>
      </c>
      <c r="H166" s="9">
        <f t="shared" si="43"/>
        <v>4.3381527182607327</v>
      </c>
      <c r="I166" s="9">
        <f t="shared" si="44"/>
        <v>3.469605145797908</v>
      </c>
      <c r="J166" s="9">
        <f t="shared" si="45"/>
        <v>2.0778361441406124</v>
      </c>
      <c r="K166" s="11">
        <f t="shared" si="46"/>
        <v>0.2386634844868735</v>
      </c>
      <c r="L166" s="11">
        <f t="shared" si="47"/>
        <v>0.29761904761904762</v>
      </c>
      <c r="M166" s="11">
        <f t="shared" si="48"/>
        <v>0.49261083743842371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-0.27132547529751749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0.23023776212814151</v>
      </c>
      <c r="Q166" s="11">
        <f>2*'OddsRatio_working_3-way'!K166*'OddsRatio_working_3-way'!L166*'OddsRatio_working_3-way'!M166</f>
        <v>6.9981082713720832E-2</v>
      </c>
      <c r="R166" s="11">
        <f t="shared" si="49"/>
        <v>0</v>
      </c>
      <c r="S166" s="11">
        <f t="shared" si="50"/>
        <v>-0.84856669605269497</v>
      </c>
      <c r="T166" s="11">
        <f t="shared" si="51"/>
        <v>-0.25792300791875228</v>
      </c>
      <c r="U166" s="11">
        <f>'OddsRatio_working_3-way'!S166-'OddsRatio_working_3-way'!R166^2/3</f>
        <v>-0.84856669605269497</v>
      </c>
      <c r="V166" s="11">
        <f>'OddsRatio_working_3-way'!S166*'OddsRatio_working_3-way'!R166/3-2*'OddsRatio_working_3-way'!R166^3/27-'OddsRatio_working_3-way'!T166</f>
        <v>0.25792300791875228</v>
      </c>
      <c r="W166" s="11">
        <f>'OddsRatio_working_3-way'!V166^2+4*'OddsRatio_working_3-way'!U166^3/27</f>
        <v>-2.3997729299953238E-2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0.15043437714981406</v>
      </c>
      <c r="Y166" s="11">
        <f>IF('OddsRatio_working_3-way'!W166&gt;=0,IF('OddsRatio_working_3-way'!V166+SQRT('OddsRatio_working_3-way'!W166)&gt;0,0,PI()),ACOS('OddsRatio_working_3-way'!V166/(2*'OddsRatio_working_3-way'!X166)))</f>
        <v>0.54087037998380705</v>
      </c>
      <c r="Z166" s="11">
        <f>'OddsRatio_working_3-way'!X166^(1/3)*COS('OddsRatio_working_3-way'!Y166/3)</f>
        <v>0.52322142919447201</v>
      </c>
      <c r="AA166" s="11">
        <f>'OddsRatio_working_3-way'!X166^(1/3)*COS(('OddsRatio_working_3-way'!Y166+2*PI())/3)</f>
        <v>-0.34420112588658819</v>
      </c>
      <c r="AB166" s="11">
        <f>'OddsRatio_working_3-way'!X166^(1/3)*COS(('OddsRatio_working_3-way'!Y166+4*PI())/3)</f>
        <v>-0.17902030330788388</v>
      </c>
      <c r="AC166" s="11">
        <f>'OddsRatio_working_3-way'!X166^(1/3)*SIN('OddsRatio_working_3-way'!Y166/3)</f>
        <v>9.5367192380778787E-2</v>
      </c>
      <c r="AD166" s="11">
        <f>'OddsRatio_working_3-way'!X166^(1/3)*SIN(('OddsRatio_working_3-way'!Y166+2*PI())/3)</f>
        <v>0.40543945329642422</v>
      </c>
      <c r="AE166" s="11">
        <f>'OddsRatio_working_3-way'!X166^(1/3)*SIN(('OddsRatio_working_3-way'!Y166+4*PI())/3)</f>
        <v>-0.50080664567720301</v>
      </c>
      <c r="AF166" s="11">
        <f>-'OddsRatio_working_3-way'!U166/(3*'OddsRatio_working_3-way'!X166^(1/3))*COS(('OddsRatio_working_3-way'!Y166)/3)</f>
        <v>0.52322142919447212</v>
      </c>
      <c r="AG166" s="11">
        <f>-'OddsRatio_working_3-way'!U166/(3*'OddsRatio_working_3-way'!X166^(1/3))*COS(('OddsRatio_working_3-way'!Y166+2*PI())/3)</f>
        <v>-0.34420112588658824</v>
      </c>
      <c r="AH166" s="11">
        <f>-'OddsRatio_working_3-way'!U166/(3*'OddsRatio_working_3-way'!X166^(1/3))*COS(('OddsRatio_working_3-way'!Y166+4*PI())/3)</f>
        <v>-0.1790203033078839</v>
      </c>
      <c r="AI166" s="11">
        <f>'OddsRatio_working_3-way'!U166/(3*'OddsRatio_working_3-way'!X166^(1/3))*SIN(('OddsRatio_working_3-way'!Y166)/3)</f>
        <v>-9.5367192380778801E-2</v>
      </c>
      <c r="AJ166" s="11">
        <f>'OddsRatio_working_3-way'!U166/(3*'OddsRatio_working_3-way'!X166^(1/3))*SIN(('OddsRatio_working_3-way'!Y166+2*PI())/3)</f>
        <v>-0.40543945329642433</v>
      </c>
      <c r="AK166" s="11">
        <f>'OddsRatio_working_3-way'!U166/(3*'OddsRatio_working_3-way'!X166^(1/3))*SIN(('OddsRatio_working_3-way'!Y166+4*PI())/3)</f>
        <v>0.50080664567720312</v>
      </c>
      <c r="AL166" s="11">
        <f>'OddsRatio_working_3-way'!Z166+'OddsRatio_working_3-way'!AF166</f>
        <v>1.0464428583889442</v>
      </c>
      <c r="AM166" s="11">
        <f>'OddsRatio_working_3-way'!AA166+'OddsRatio_working_3-way'!AG166</f>
        <v>-0.68840225177317649</v>
      </c>
      <c r="AN166" s="11">
        <f>'OddsRatio_working_3-way'!AB166+'OddsRatio_working_3-way'!AH166</f>
        <v>-0.35804060661576775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1.0464428583889442</v>
      </c>
      <c r="AS166" s="11">
        <f>IF(('OddsRatio_working_3-way'!X166=0),IF(Q166&gt;0,-Q166^(1/3),(-Q166)^(1/3)),'OddsRatio_working_3-way'!AM166-'OddsRatio_working_3-way'!R166/3)</f>
        <v>-0.68840225177317649</v>
      </c>
      <c r="AT166" s="11">
        <f>IF(('OddsRatio_working_3-way'!X166=0),IF(Q166&gt;0,-Q166^(1/3),(-Q166)^(1/3)),'OddsRatio_working_3-way'!AN166-'OddsRatio_working_3-way'!R166/3)</f>
        <v>-0.35804060661576775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3.19</v>
      </c>
      <c r="C167" s="4">
        <f>IF('True_Odds_Calculator_3-way'!C168="","",'True_Odds_Calculator_3-way'!C168)</f>
        <v>3.37</v>
      </c>
      <c r="D167" s="9">
        <f t="shared" si="39"/>
        <v>0.40793797659180953</v>
      </c>
      <c r="E167" s="9">
        <f t="shared" si="40"/>
        <v>0.30425986825252826</v>
      </c>
      <c r="F167" s="9">
        <f t="shared" si="41"/>
        <v>0.28780215515566193</v>
      </c>
      <c r="G167" s="9">
        <f t="shared" si="42"/>
        <v>1.0441388793736128</v>
      </c>
      <c r="H167" s="9">
        <f t="shared" si="43"/>
        <v>2.4513530423293219</v>
      </c>
      <c r="I167" s="9">
        <f t="shared" si="44"/>
        <v>3.2866641458282118</v>
      </c>
      <c r="J167" s="9">
        <f t="shared" si="45"/>
        <v>3.4746091441154623</v>
      </c>
      <c r="K167" s="11">
        <f t="shared" si="46"/>
        <v>0.41841004184100417</v>
      </c>
      <c r="L167" s="11">
        <f t="shared" si="47"/>
        <v>0.31347962382445144</v>
      </c>
      <c r="M167" s="11">
        <f t="shared" si="48"/>
        <v>0.29673590504451036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-0.28079461594863719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0.23157863026650186</v>
      </c>
      <c r="Q167" s="11">
        <f>2*'OddsRatio_working_3-way'!K167*'OddsRatio_working_3-way'!L167*'OddsRatio_working_3-way'!M167</f>
        <v>7.7841556392101469E-2</v>
      </c>
      <c r="R167" s="11">
        <f t="shared" si="49"/>
        <v>0</v>
      </c>
      <c r="S167" s="11">
        <f t="shared" si="50"/>
        <v>-0.82472603502077868</v>
      </c>
      <c r="T167" s="11">
        <f t="shared" si="51"/>
        <v>-0.27721883530110208</v>
      </c>
      <c r="U167" s="11">
        <f>'OddsRatio_working_3-way'!S167-'OddsRatio_working_3-way'!R167^2/3</f>
        <v>-0.82472603502077868</v>
      </c>
      <c r="V167" s="11">
        <f>'OddsRatio_working_3-way'!S167*'OddsRatio_working_3-way'!R167/3-2*'OddsRatio_working_3-way'!R167^3/27-'OddsRatio_working_3-way'!T167</f>
        <v>0.27721883530110208</v>
      </c>
      <c r="W167" s="11">
        <f>'OddsRatio_working_3-way'!V167^2+4*'OddsRatio_working_3-way'!U167^3/27</f>
        <v>-6.2543704658698934E-3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0.14413938836380694</v>
      </c>
      <c r="Y167" s="11">
        <f>IF('OddsRatio_working_3-way'!W167&gt;=0,IF('OddsRatio_working_3-way'!V167+SQRT('OddsRatio_working_3-way'!W167)&gt;0,0,PI()),ACOS('OddsRatio_working_3-way'!V167/(2*'OddsRatio_working_3-way'!X167)))</f>
        <v>0.27789673116202374</v>
      </c>
      <c r="Z167" s="11">
        <f>'OddsRatio_working_3-way'!X167^(1/3)*COS('OddsRatio_working_3-way'!Y167/3)</f>
        <v>0.5220694396868063</v>
      </c>
      <c r="AA167" s="11">
        <f>'OddsRatio_working_3-way'!X167^(1/3)*COS(('OddsRatio_working_3-way'!Y167+2*PI())/3)</f>
        <v>-0.30303631343248927</v>
      </c>
      <c r="AB167" s="11">
        <f>'OddsRatio_working_3-way'!X167^(1/3)*COS(('OddsRatio_working_3-way'!Y167+4*PI())/3)</f>
        <v>-0.21903312625431712</v>
      </c>
      <c r="AC167" s="11">
        <f>'OddsRatio_working_3-way'!X167^(1/3)*SIN('OddsRatio_working_3-way'!Y167/3)</f>
        <v>4.8499262730104242E-2</v>
      </c>
      <c r="AD167" s="11">
        <f>'OddsRatio_working_3-way'!X167^(1/3)*SIN(('OddsRatio_working_3-way'!Y167+2*PI())/3)</f>
        <v>0.42787576594322985</v>
      </c>
      <c r="AE167" s="11">
        <f>'OddsRatio_working_3-way'!X167^(1/3)*SIN(('OddsRatio_working_3-way'!Y167+4*PI())/3)</f>
        <v>-0.47637502867333409</v>
      </c>
      <c r="AF167" s="11">
        <f>-'OddsRatio_working_3-way'!U167/(3*'OddsRatio_working_3-way'!X167^(1/3))*COS(('OddsRatio_working_3-way'!Y167)/3)</f>
        <v>0.52206943968680641</v>
      </c>
      <c r="AG167" s="11">
        <f>-'OddsRatio_working_3-way'!U167/(3*'OddsRatio_working_3-way'!X167^(1/3))*COS(('OddsRatio_working_3-way'!Y167+2*PI())/3)</f>
        <v>-0.30303631343248932</v>
      </c>
      <c r="AH167" s="11">
        <f>-'OddsRatio_working_3-way'!U167/(3*'OddsRatio_working_3-way'!X167^(1/3))*COS(('OddsRatio_working_3-way'!Y167+4*PI())/3)</f>
        <v>-0.21903312625431717</v>
      </c>
      <c r="AI167" s="11">
        <f>'OddsRatio_working_3-way'!U167/(3*'OddsRatio_working_3-way'!X167^(1/3))*SIN(('OddsRatio_working_3-way'!Y167)/3)</f>
        <v>-4.8499262730104249E-2</v>
      </c>
      <c r="AJ167" s="11">
        <f>'OddsRatio_working_3-way'!U167/(3*'OddsRatio_working_3-way'!X167^(1/3))*SIN(('OddsRatio_working_3-way'!Y167+2*PI())/3)</f>
        <v>-0.42787576594322996</v>
      </c>
      <c r="AK167" s="11">
        <f>'OddsRatio_working_3-way'!U167/(3*'OddsRatio_working_3-way'!X167^(1/3))*SIN(('OddsRatio_working_3-way'!Y167+4*PI())/3)</f>
        <v>0.47637502867333414</v>
      </c>
      <c r="AL167" s="11">
        <f>'OddsRatio_working_3-way'!Z167+'OddsRatio_working_3-way'!AF167</f>
        <v>1.0441388793736128</v>
      </c>
      <c r="AM167" s="11">
        <f>'OddsRatio_working_3-way'!AA167+'OddsRatio_working_3-way'!AG167</f>
        <v>-0.60607262686497854</v>
      </c>
      <c r="AN167" s="11">
        <f>'OddsRatio_working_3-way'!AB167+'OddsRatio_working_3-way'!AH167</f>
        <v>-0.43806625250863429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1.0441388793736128</v>
      </c>
      <c r="AS167" s="11">
        <f>IF(('OddsRatio_working_3-way'!X167=0),IF(Q167&gt;0,-Q167^(1/3),(-Q167)^(1/3)),'OddsRatio_working_3-way'!AM167-'OddsRatio_working_3-way'!R167/3)</f>
        <v>-0.60607262686497854</v>
      </c>
      <c r="AT167" s="11">
        <f>IF(('OddsRatio_working_3-way'!X167=0),IF(Q167&gt;0,-Q167^(1/3),(-Q167)^(1/3)),'OddsRatio_working_3-way'!AN167-'OddsRatio_working_3-way'!R167/3)</f>
        <v>-0.43806625250863429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3.04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2.57</v>
      </c>
      <c r="D168" s="9">
        <f t="shared" si="39"/>
        <v>0.31987304441276398</v>
      </c>
      <c r="E168" s="9">
        <f t="shared" si="40"/>
        <v>0.30081769980147982</v>
      </c>
      <c r="F168" s="9">
        <f t="shared" si="41"/>
        <v>0.37930925578575642</v>
      </c>
      <c r="G168" s="9">
        <f t="shared" si="42"/>
        <v>1.042274653296881</v>
      </c>
      <c r="H168" s="9">
        <f t="shared" si="43"/>
        <v>3.1262402927256372</v>
      </c>
      <c r="I168" s="9">
        <f t="shared" si="44"/>
        <v>3.3242724768520442</v>
      </c>
      <c r="J168" s="9">
        <f t="shared" si="45"/>
        <v>2.6363712056761028</v>
      </c>
      <c r="K168" s="11">
        <f t="shared" si="46"/>
        <v>0.32894736842105265</v>
      </c>
      <c r="L168" s="11">
        <f t="shared" si="47"/>
        <v>0.30959752321981426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-0.28302542656046226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0.23142145397344299</v>
      </c>
      <c r="Q168" s="11">
        <f>2*'OddsRatio_working_3-way'!K168*'OddsRatio_working_3-way'!L168*'OddsRatio_working_3-way'!M168</f>
        <v>7.9253922593644874E-2</v>
      </c>
      <c r="R168" s="11">
        <f t="shared" si="49"/>
        <v>0</v>
      </c>
      <c r="S168" s="11">
        <f t="shared" si="50"/>
        <v>-0.81767018880900721</v>
      </c>
      <c r="T168" s="11">
        <f t="shared" si="51"/>
        <v>-0.28002403726335867</v>
      </c>
      <c r="U168" s="11">
        <f>'OddsRatio_working_3-way'!S168-'OddsRatio_working_3-way'!R168^2/3</f>
        <v>-0.81767018880900721</v>
      </c>
      <c r="V168" s="11">
        <f>'OddsRatio_working_3-way'!S168*'OddsRatio_working_3-way'!R168/3-2*'OddsRatio_working_3-way'!R168^3/27-'OddsRatio_working_3-way'!T168</f>
        <v>0.28002403726335867</v>
      </c>
      <c r="W168" s="11">
        <f>'OddsRatio_working_3-way'!V168^2+4*'OddsRatio_working_3-way'!U168^3/27</f>
        <v>-2.5764119101252536E-3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0.14229359907897837</v>
      </c>
      <c r="Y168" s="11">
        <f>IF('OddsRatio_working_3-way'!W168&gt;=0,IF('OddsRatio_working_3-way'!V168+SQRT('OddsRatio_working_3-way'!W168)&gt;0,0,PI()),ACOS('OddsRatio_working_3-way'!V168/(2*'OddsRatio_working_3-way'!X168)))</f>
        <v>0.17931731343195634</v>
      </c>
      <c r="Z168" s="11">
        <f>'OddsRatio_working_3-way'!X168^(1/3)*COS('OddsRatio_working_3-way'!Y168/3)</f>
        <v>0.52113732664844059</v>
      </c>
      <c r="AA168" s="11">
        <f>'OddsRatio_working_3-way'!X168^(1/3)*COS(('OddsRatio_working_3-way'!Y168+2*PI())/3)</f>
        <v>-0.28757722275524533</v>
      </c>
      <c r="AB168" s="11">
        <f>'OddsRatio_working_3-way'!X168^(1/3)*COS(('OddsRatio_working_3-way'!Y168+4*PI())/3)</f>
        <v>-0.2335601038931954</v>
      </c>
      <c r="AC168" s="11">
        <f>'OddsRatio_working_3-way'!X168^(1/3)*SIN('OddsRatio_working_3-way'!Y168/3)</f>
        <v>3.118679811585261E-2</v>
      </c>
      <c r="AD168" s="11">
        <f>'OddsRatio_working_3-way'!X168^(1/3)*SIN(('OddsRatio_working_3-way'!Y168+2*PI())/3)</f>
        <v>0.43572476467993237</v>
      </c>
      <c r="AE168" s="11">
        <f>'OddsRatio_working_3-way'!X168^(1/3)*SIN(('OddsRatio_working_3-way'!Y168+4*PI())/3)</f>
        <v>-0.46691156279578494</v>
      </c>
      <c r="AF168" s="11">
        <f>-'OddsRatio_working_3-way'!U168/(3*'OddsRatio_working_3-way'!X168^(1/3))*COS(('OddsRatio_working_3-way'!Y168)/3)</f>
        <v>0.52113732664844048</v>
      </c>
      <c r="AG168" s="11">
        <f>-'OddsRatio_working_3-way'!U168/(3*'OddsRatio_working_3-way'!X168^(1/3))*COS(('OddsRatio_working_3-way'!Y168+2*PI())/3)</f>
        <v>-0.28757722275524528</v>
      </c>
      <c r="AH168" s="11">
        <f>-'OddsRatio_working_3-way'!U168/(3*'OddsRatio_working_3-way'!X168^(1/3))*COS(('OddsRatio_working_3-way'!Y168+4*PI())/3)</f>
        <v>-0.23356010389319534</v>
      </c>
      <c r="AI168" s="11">
        <f>'OddsRatio_working_3-way'!U168/(3*'OddsRatio_working_3-way'!X168^(1/3))*SIN(('OddsRatio_working_3-way'!Y168)/3)</f>
        <v>-3.1186798115852607E-2</v>
      </c>
      <c r="AJ168" s="11">
        <f>'OddsRatio_working_3-way'!U168/(3*'OddsRatio_working_3-way'!X168^(1/3))*SIN(('OddsRatio_working_3-way'!Y168+2*PI())/3)</f>
        <v>-0.43572476467993232</v>
      </c>
      <c r="AK168" s="11">
        <f>'OddsRatio_working_3-way'!U168/(3*'OddsRatio_working_3-way'!X168^(1/3))*SIN(('OddsRatio_working_3-way'!Y168+4*PI())/3)</f>
        <v>0.46691156279578483</v>
      </c>
      <c r="AL168" s="11">
        <f>'OddsRatio_working_3-way'!Z168+'OddsRatio_working_3-way'!AF168</f>
        <v>1.042274653296881</v>
      </c>
      <c r="AM168" s="11">
        <f>'OddsRatio_working_3-way'!AA168+'OddsRatio_working_3-way'!AG168</f>
        <v>-0.57515444551049066</v>
      </c>
      <c r="AN168" s="11">
        <f>'OddsRatio_working_3-way'!AB168+'OddsRatio_working_3-way'!AH168</f>
        <v>-0.46712020778639074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1.042274653296881</v>
      </c>
      <c r="AS168" s="11">
        <f>IF(('OddsRatio_working_3-way'!X168=0),IF(Q168&gt;0,-Q168^(1/3),(-Q168)^(1/3)),'OddsRatio_working_3-way'!AM168-'OddsRatio_working_3-way'!R168/3)</f>
        <v>-0.57515444551049066</v>
      </c>
      <c r="AT168" s="11">
        <f>IF(('OddsRatio_working_3-way'!X168=0),IF(Q168&gt;0,-Q168^(1/3),(-Q168)^(1/3)),'OddsRatio_working_3-way'!AN168-'OddsRatio_working_3-way'!R168/3)</f>
        <v>-0.46712020778639074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2.61</v>
      </c>
      <c r="B169" s="4">
        <f>IF('True_Odds_Calculator_3-way'!B170="","",'True_Odds_Calculator_3-way'!B170)</f>
        <v>3.27</v>
      </c>
      <c r="C169" s="4">
        <f>IF('True_Odds_Calculator_3-way'!C170="","",'True_Odds_Calculator_3-way'!C170)</f>
        <v>2.95</v>
      </c>
      <c r="D169" s="9">
        <f t="shared" si="39"/>
        <v>0.37331126783315272</v>
      </c>
      <c r="E169" s="9">
        <f t="shared" si="40"/>
        <v>0.29700870518148587</v>
      </c>
      <c r="F169" s="9">
        <f t="shared" si="41"/>
        <v>0.32968002698536136</v>
      </c>
      <c r="G169" s="9">
        <f t="shared" si="42"/>
        <v>1.0426892871203957</v>
      </c>
      <c r="H169" s="9">
        <f t="shared" si="43"/>
        <v>2.6787297522638367</v>
      </c>
      <c r="I169" s="9">
        <f t="shared" si="44"/>
        <v>3.3669046817632986</v>
      </c>
      <c r="J169" s="9">
        <f t="shared" si="45"/>
        <v>3.0332441098847718</v>
      </c>
      <c r="K169" s="11">
        <f t="shared" si="46"/>
        <v>0.38314176245210729</v>
      </c>
      <c r="L169" s="11">
        <f t="shared" si="47"/>
        <v>0.3058103975535168</v>
      </c>
      <c r="M169" s="11">
        <f t="shared" si="48"/>
        <v>0.33898305084745761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-0.28305841377761332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0.23155719432911265</v>
      </c>
      <c r="Q169" s="11">
        <f>2*'OddsRatio_working_3-way'!K169*'OddsRatio_working_3-way'!L169*'OddsRatio_working_3-way'!M169</f>
        <v>7.9436430301582386E-2</v>
      </c>
      <c r="R169" s="11">
        <f t="shared" si="49"/>
        <v>0</v>
      </c>
      <c r="S169" s="11">
        <f t="shared" si="50"/>
        <v>-0.81805444762732638</v>
      </c>
      <c r="T169" s="11">
        <f t="shared" si="51"/>
        <v>-0.28063617414316516</v>
      </c>
      <c r="U169" s="11">
        <f>'OddsRatio_working_3-way'!S169-'OddsRatio_working_3-way'!R169^2/3</f>
        <v>-0.81805444762732638</v>
      </c>
      <c r="V169" s="11">
        <f>'OddsRatio_working_3-way'!S169*'OddsRatio_working_3-way'!R169/3-2*'OddsRatio_working_3-way'!R169^3/27-'OddsRatio_working_3-way'!T169</f>
        <v>0.28063617414316516</v>
      </c>
      <c r="W169" s="11">
        <f>'OddsRatio_working_3-way'!V169^2+4*'OddsRatio_working_3-way'!U169^3/27</f>
        <v>-2.3474467871336113E-3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0.14239391579773214</v>
      </c>
      <c r="Y169" s="11">
        <f>IF('OddsRatio_working_3-way'!W169&gt;=0,IF('OddsRatio_working_3-way'!V169+SQRT('OddsRatio_working_3-way'!W169)&gt;0,0,PI()),ACOS('OddsRatio_working_3-way'!V169/(2*'OddsRatio_working_3-way'!X169)))</f>
        <v>0.17095982076059113</v>
      </c>
      <c r="Z169" s="11">
        <f>'OddsRatio_working_3-way'!X169^(1/3)*COS('OddsRatio_working_3-way'!Y169/3)</f>
        <v>0.52134464356019783</v>
      </c>
      <c r="AA169" s="11">
        <f>'OddsRatio_working_3-way'!X169^(1/3)*COS(('OddsRatio_working_3-way'!Y169+2*PI())/3)</f>
        <v>-0.28642953203566235</v>
      </c>
      <c r="AB169" s="11">
        <f>'OddsRatio_working_3-way'!X169^(1/3)*COS(('OddsRatio_working_3-way'!Y169+4*PI())/3)</f>
        <v>-0.2349151115245352</v>
      </c>
      <c r="AC169" s="11">
        <f>'OddsRatio_working_3-way'!X169^(1/3)*SIN('OddsRatio_working_3-way'!Y169/3)</f>
        <v>2.9741864549246801E-2</v>
      </c>
      <c r="AD169" s="11">
        <f>'OddsRatio_working_3-way'!X169^(1/3)*SIN(('OddsRatio_working_3-way'!Y169+2*PI())/3)</f>
        <v>0.43662677317545129</v>
      </c>
      <c r="AE169" s="11">
        <f>'OddsRatio_working_3-way'!X169^(1/3)*SIN(('OddsRatio_working_3-way'!Y169+4*PI())/3)</f>
        <v>-0.46636863772469805</v>
      </c>
      <c r="AF169" s="11">
        <f>-'OddsRatio_working_3-way'!U169/(3*'OddsRatio_working_3-way'!X169^(1/3))*COS(('OddsRatio_working_3-way'!Y169)/3)</f>
        <v>0.52134464356019783</v>
      </c>
      <c r="AG169" s="11">
        <f>-'OddsRatio_working_3-way'!U169/(3*'OddsRatio_working_3-way'!X169^(1/3))*COS(('OddsRatio_working_3-way'!Y169+2*PI())/3)</f>
        <v>-0.28642953203566235</v>
      </c>
      <c r="AH169" s="11">
        <f>-'OddsRatio_working_3-way'!U169/(3*'OddsRatio_working_3-way'!X169^(1/3))*COS(('OddsRatio_working_3-way'!Y169+4*PI())/3)</f>
        <v>-0.2349151115245352</v>
      </c>
      <c r="AI169" s="11">
        <f>'OddsRatio_working_3-way'!U169/(3*'OddsRatio_working_3-way'!X169^(1/3))*SIN(('OddsRatio_working_3-way'!Y169)/3)</f>
        <v>-2.9741864549246801E-2</v>
      </c>
      <c r="AJ169" s="11">
        <f>'OddsRatio_working_3-way'!U169/(3*'OddsRatio_working_3-way'!X169^(1/3))*SIN(('OddsRatio_working_3-way'!Y169+2*PI())/3)</f>
        <v>-0.43662677317545129</v>
      </c>
      <c r="AK169" s="11">
        <f>'OddsRatio_working_3-way'!U169/(3*'OddsRatio_working_3-way'!X169^(1/3))*SIN(('OddsRatio_working_3-way'!Y169+4*PI())/3)</f>
        <v>0.46636863772469805</v>
      </c>
      <c r="AL169" s="11">
        <f>'OddsRatio_working_3-way'!Z169+'OddsRatio_working_3-way'!AF169</f>
        <v>1.0426892871203957</v>
      </c>
      <c r="AM169" s="11">
        <f>'OddsRatio_working_3-way'!AA169+'OddsRatio_working_3-way'!AG169</f>
        <v>-0.5728590640713247</v>
      </c>
      <c r="AN169" s="11">
        <f>'OddsRatio_working_3-way'!AB169+'OddsRatio_working_3-way'!AH169</f>
        <v>-0.46983022304907041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1.0426892871203957</v>
      </c>
      <c r="AS169" s="11">
        <f>IF(('OddsRatio_working_3-way'!X169=0),IF(Q169&gt;0,-Q169^(1/3),(-Q169)^(1/3)),'OddsRatio_working_3-way'!AM169-'OddsRatio_working_3-way'!R169/3)</f>
        <v>-0.5728590640713247</v>
      </c>
      <c r="AT169" s="11">
        <f>IF(('OddsRatio_working_3-way'!X169=0),IF(Q169&gt;0,-Q169^(1/3),(-Q169)^(1/3)),'OddsRatio_working_3-way'!AN169-'OddsRatio_working_3-way'!R169/3)</f>
        <v>-0.46983022304907041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6.45</v>
      </c>
      <c r="C170" s="4">
        <f>IF('True_Odds_Calculator_3-way'!C171="","",'True_Odds_Calculator_3-way'!C171)</f>
        <v>13.16</v>
      </c>
      <c r="D170" s="9">
        <f t="shared" si="39"/>
        <v>0.78941764287472194</v>
      </c>
      <c r="E170" s="9">
        <f t="shared" si="40"/>
        <v>0.14169127616708585</v>
      </c>
      <c r="F170" s="9">
        <f t="shared" si="41"/>
        <v>6.8891080958192255E-2</v>
      </c>
      <c r="G170" s="9">
        <f t="shared" si="42"/>
        <v>1.1114857844154327</v>
      </c>
      <c r="H170" s="9">
        <f t="shared" si="43"/>
        <v>1.2667565882597038</v>
      </c>
      <c r="I170" s="9">
        <f t="shared" si="44"/>
        <v>7.0575975250641072</v>
      </c>
      <c r="J170" s="9">
        <f t="shared" si="45"/>
        <v>14.515667138491661</v>
      </c>
      <c r="K170" s="11">
        <f t="shared" si="46"/>
        <v>0.80645161290322587</v>
      </c>
      <c r="L170" s="11">
        <f t="shared" si="47"/>
        <v>0.15503875968992248</v>
      </c>
      <c r="M170" s="11">
        <f t="shared" si="48"/>
        <v>7.598784194528875E-2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-0.15111376628351614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0.16959026990790249</v>
      </c>
      <c r="Q170" s="11">
        <f>2*'OddsRatio_working_3-way'!K170*'OddsRatio_working_3-way'!L170*'OddsRatio_working_3-way'!M170</f>
        <v>1.9001710914050701E-2</v>
      </c>
      <c r="R170" s="11">
        <f t="shared" si="49"/>
        <v>0</v>
      </c>
      <c r="S170" s="11">
        <f t="shared" si="50"/>
        <v>-1.1222688314823759</v>
      </c>
      <c r="T170" s="11">
        <f t="shared" si="51"/>
        <v>-0.12574440688878161</v>
      </c>
      <c r="U170" s="11">
        <f>'OddsRatio_working_3-way'!S170-'OddsRatio_working_3-way'!R170^2/3</f>
        <v>-1.1222688314823759</v>
      </c>
      <c r="V170" s="11">
        <f>'OddsRatio_working_3-way'!S170*'OddsRatio_working_3-way'!R170/3-2*'OddsRatio_working_3-way'!R170^3/27-'OddsRatio_working_3-way'!T170</f>
        <v>0.12574440688878161</v>
      </c>
      <c r="W170" s="11">
        <f>'OddsRatio_working_3-way'!V170^2+4*'OddsRatio_working_3-way'!U170^3/27</f>
        <v>-0.19359328846760454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0.22880392497257124</v>
      </c>
      <c r="Y170" s="11">
        <f>IF('OddsRatio_working_3-way'!W170&gt;=0,IF('OddsRatio_working_3-way'!V170+SQRT('OddsRatio_working_3-way'!W170)&gt;0,0,PI()),ACOS('OddsRatio_working_3-way'!V170/(2*'OddsRatio_working_3-way'!X170)))</f>
        <v>1.2924287985961431</v>
      </c>
      <c r="Z170" s="11">
        <f>'OddsRatio_working_3-way'!X170^(1/3)*COS('OddsRatio_working_3-way'!Y170/3)</f>
        <v>0.55574289220771644</v>
      </c>
      <c r="AA170" s="11">
        <f>'OddsRatio_working_3-way'!X170^(1/3)*COS(('OddsRatio_working_3-way'!Y170+2*PI())/3)</f>
        <v>-0.49907177655353435</v>
      </c>
      <c r="AB170" s="11">
        <f>'OddsRatio_working_3-way'!X170^(1/3)*COS(('OddsRatio_working_3-way'!Y170+4*PI())/3)</f>
        <v>-5.6671115654182223E-2</v>
      </c>
      <c r="AC170" s="11">
        <f>'OddsRatio_working_3-way'!X170^(1/3)*SIN('OddsRatio_working_3-way'!Y170/3)</f>
        <v>0.25542014065990931</v>
      </c>
      <c r="AD170" s="11">
        <f>'OddsRatio_working_3-way'!X170^(1/3)*SIN(('OddsRatio_working_3-way'!Y170+2*PI())/3)</f>
        <v>0.35357739229456464</v>
      </c>
      <c r="AE170" s="11">
        <f>'OddsRatio_working_3-way'!X170^(1/3)*SIN(('OddsRatio_working_3-way'!Y170+4*PI())/3)</f>
        <v>-0.60899753295447401</v>
      </c>
      <c r="AF170" s="11">
        <f>-'OddsRatio_working_3-way'!U170/(3*'OddsRatio_working_3-way'!X170^(1/3))*COS(('OddsRatio_working_3-way'!Y170)/3)</f>
        <v>0.55574289220771633</v>
      </c>
      <c r="AG170" s="11">
        <f>-'OddsRatio_working_3-way'!U170/(3*'OddsRatio_working_3-way'!X170^(1/3))*COS(('OddsRatio_working_3-way'!Y170+2*PI())/3)</f>
        <v>-0.49907177655353424</v>
      </c>
      <c r="AH170" s="11">
        <f>-'OddsRatio_working_3-way'!U170/(3*'OddsRatio_working_3-way'!X170^(1/3))*COS(('OddsRatio_working_3-way'!Y170+4*PI())/3)</f>
        <v>-5.6671115654182216E-2</v>
      </c>
      <c r="AI170" s="11">
        <f>'OddsRatio_working_3-way'!U170/(3*'OddsRatio_working_3-way'!X170^(1/3))*SIN(('OddsRatio_working_3-way'!Y170)/3)</f>
        <v>-0.25542014065990931</v>
      </c>
      <c r="AJ170" s="11">
        <f>'OddsRatio_working_3-way'!U170/(3*'OddsRatio_working_3-way'!X170^(1/3))*SIN(('OddsRatio_working_3-way'!Y170+2*PI())/3)</f>
        <v>-0.35357739229456459</v>
      </c>
      <c r="AK170" s="11">
        <f>'OddsRatio_working_3-way'!U170/(3*'OddsRatio_working_3-way'!X170^(1/3))*SIN(('OddsRatio_working_3-way'!Y170+4*PI())/3)</f>
        <v>0.6089975329544739</v>
      </c>
      <c r="AL170" s="11">
        <f>'OddsRatio_working_3-way'!Z170+'OddsRatio_working_3-way'!AF170</f>
        <v>1.1114857844154327</v>
      </c>
      <c r="AM170" s="11">
        <f>'OddsRatio_working_3-way'!AA170+'OddsRatio_working_3-way'!AG170</f>
        <v>-0.99814355310706859</v>
      </c>
      <c r="AN170" s="11">
        <f>'OddsRatio_working_3-way'!AB170+'OddsRatio_working_3-way'!AH170</f>
        <v>-0.11334223130836443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1.1114857844154327</v>
      </c>
      <c r="AS170" s="11">
        <f>IF(('OddsRatio_working_3-way'!X170=0),IF(Q170&gt;0,-Q170^(1/3),(-Q170)^(1/3)),'OddsRatio_working_3-way'!AM170-'OddsRatio_working_3-way'!R170/3)</f>
        <v>-0.99814355310706859</v>
      </c>
      <c r="AT170" s="11">
        <f>IF(('OddsRatio_working_3-way'!X170=0),IF(Q170&gt;0,-Q170^(1/3),(-Q170)^(1/3)),'OddsRatio_working_3-way'!AN170-'OddsRatio_working_3-way'!R170/3)</f>
        <v>-0.11334223130836443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1.62</v>
      </c>
      <c r="B171" s="4">
        <f>IF('True_Odds_Calculator_3-way'!B172="","",'True_Odds_Calculator_3-way'!B172)</f>
        <v>4.18</v>
      </c>
      <c r="C171" s="4">
        <f>IF('True_Odds_Calculator_3-way'!C172="","",'True_Odds_Calculator_3-way'!C172)</f>
        <v>5.71</v>
      </c>
      <c r="D171" s="9">
        <f t="shared" si="39"/>
        <v>0.60381941440022768</v>
      </c>
      <c r="E171" s="9">
        <f t="shared" si="40"/>
        <v>0.22908024026241725</v>
      </c>
      <c r="F171" s="9">
        <f t="shared" si="41"/>
        <v>0.16710034533735513</v>
      </c>
      <c r="G171" s="9">
        <f t="shared" si="42"/>
        <v>1.0582649866441933</v>
      </c>
      <c r="H171" s="9">
        <f t="shared" si="43"/>
        <v>1.6561242917194001</v>
      </c>
      <c r="I171" s="9">
        <f t="shared" si="44"/>
        <v>4.3652826575285344</v>
      </c>
      <c r="J171" s="9">
        <f t="shared" si="45"/>
        <v>5.98442808709415</v>
      </c>
      <c r="K171" s="11">
        <f t="shared" si="46"/>
        <v>0.61728395061728392</v>
      </c>
      <c r="L171" s="11">
        <f t="shared" si="47"/>
        <v>0.23923444976076558</v>
      </c>
      <c r="M171" s="11">
        <f t="shared" si="48"/>
        <v>0.17513134851138354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-0.24016643529962745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0.22009093505698418</v>
      </c>
      <c r="Q171" s="11">
        <f>2*'OddsRatio_working_3-way'!K171*'OddsRatio_working_3-way'!L171*'OddsRatio_working_3-way'!M171</f>
        <v>5.1725249132076184E-2</v>
      </c>
      <c r="R171" s="11">
        <f t="shared" si="49"/>
        <v>0</v>
      </c>
      <c r="S171" s="11">
        <f t="shared" si="50"/>
        <v>-0.91641005031532641</v>
      </c>
      <c r="T171" s="11">
        <f t="shared" si="51"/>
        <v>-0.21537251476270891</v>
      </c>
      <c r="U171" s="11">
        <f>'OddsRatio_working_3-way'!S171-'OddsRatio_working_3-way'!R171^2/3</f>
        <v>-0.91641005031532641</v>
      </c>
      <c r="V171" s="11">
        <f>'OddsRatio_working_3-way'!S171*'OddsRatio_working_3-way'!R171/3-2*'OddsRatio_working_3-way'!R171^3/27-'OddsRatio_working_3-way'!T171</f>
        <v>0.21537251476270891</v>
      </c>
      <c r="W171" s="11">
        <f>'OddsRatio_working_3-way'!V171^2+4*'OddsRatio_working_3-way'!U171^3/27</f>
        <v>-6.7630668574158809E-2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0.16883126834903248</v>
      </c>
      <c r="Y171" s="11">
        <f>IF('OddsRatio_working_3-way'!W171&gt;=0,IF('OddsRatio_working_3-way'!V171+SQRT('OddsRatio_working_3-way'!W171)&gt;0,0,PI()),ACOS('OddsRatio_working_3-way'!V171/(2*'OddsRatio_working_3-way'!X171)))</f>
        <v>0.8791142059529834</v>
      </c>
      <c r="Z171" s="11">
        <f>'OddsRatio_working_3-way'!X171^(1/3)*COS('OddsRatio_working_3-way'!Y171/3)</f>
        <v>0.52913249332209666</v>
      </c>
      <c r="AA171" s="11">
        <f>'OddsRatio_working_3-way'!X171^(1/3)*COS(('OddsRatio_working_3-way'!Y171+2*PI())/3)</f>
        <v>-0.40282909764383251</v>
      </c>
      <c r="AB171" s="11">
        <f>'OddsRatio_working_3-way'!X171^(1/3)*COS(('OddsRatio_working_3-way'!Y171+4*PI())/3)</f>
        <v>-0.12630339567826387</v>
      </c>
      <c r="AC171" s="11">
        <f>'OddsRatio_working_3-way'!X171^(1/3)*SIN('OddsRatio_working_3-way'!Y171/3)</f>
        <v>0.15965218846767124</v>
      </c>
      <c r="AD171" s="11">
        <f>'OddsRatio_working_3-way'!X171^(1/3)*SIN(('OddsRatio_working_3-way'!Y171+2*PI())/3)</f>
        <v>0.37841608695090001</v>
      </c>
      <c r="AE171" s="11">
        <f>'OddsRatio_working_3-way'!X171^(1/3)*SIN(('OddsRatio_working_3-way'!Y171+4*PI())/3)</f>
        <v>-0.53806827541857116</v>
      </c>
      <c r="AF171" s="11">
        <f>-'OddsRatio_working_3-way'!U171/(3*'OddsRatio_working_3-way'!X171^(1/3))*COS(('OddsRatio_working_3-way'!Y171)/3)</f>
        <v>0.52913249332209666</v>
      </c>
      <c r="AG171" s="11">
        <f>-'OddsRatio_working_3-way'!U171/(3*'OddsRatio_working_3-way'!X171^(1/3))*COS(('OddsRatio_working_3-way'!Y171+2*PI())/3)</f>
        <v>-0.40282909764383251</v>
      </c>
      <c r="AH171" s="11">
        <f>-'OddsRatio_working_3-way'!U171/(3*'OddsRatio_working_3-way'!X171^(1/3))*COS(('OddsRatio_working_3-way'!Y171+4*PI())/3)</f>
        <v>-0.12630339567826387</v>
      </c>
      <c r="AI171" s="11">
        <f>'OddsRatio_working_3-way'!U171/(3*'OddsRatio_working_3-way'!X171^(1/3))*SIN(('OddsRatio_working_3-way'!Y171)/3)</f>
        <v>-0.15965218846767124</v>
      </c>
      <c r="AJ171" s="11">
        <f>'OddsRatio_working_3-way'!U171/(3*'OddsRatio_working_3-way'!X171^(1/3))*SIN(('OddsRatio_working_3-way'!Y171+2*PI())/3)</f>
        <v>-0.37841608695090001</v>
      </c>
      <c r="AK171" s="11">
        <f>'OddsRatio_working_3-way'!U171/(3*'OddsRatio_working_3-way'!X171^(1/3))*SIN(('OddsRatio_working_3-way'!Y171+4*PI())/3)</f>
        <v>0.53806827541857116</v>
      </c>
      <c r="AL171" s="11">
        <f>'OddsRatio_working_3-way'!Z171+'OddsRatio_working_3-way'!AF171</f>
        <v>1.0582649866441933</v>
      </c>
      <c r="AM171" s="11">
        <f>'OddsRatio_working_3-way'!AA171+'OddsRatio_working_3-way'!AG171</f>
        <v>-0.80565819528766502</v>
      </c>
      <c r="AN171" s="11">
        <f>'OddsRatio_working_3-way'!AB171+'OddsRatio_working_3-way'!AH171</f>
        <v>-0.25260679135652775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1.0582649866441933</v>
      </c>
      <c r="AS171" s="11">
        <f>IF(('OddsRatio_working_3-way'!X171=0),IF(Q171&gt;0,-Q171^(1/3),(-Q171)^(1/3)),'OddsRatio_working_3-way'!AM171-'OddsRatio_working_3-way'!R171/3)</f>
        <v>-0.80565819528766502</v>
      </c>
      <c r="AT171" s="11">
        <f>IF(('OddsRatio_working_3-way'!X171=0),IF(Q171&gt;0,-Q171^(1/3),(-Q171)^(1/3)),'OddsRatio_working_3-way'!AN171-'OddsRatio_working_3-way'!R171/3)</f>
        <v>-0.25260679135652775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1.08</v>
      </c>
      <c r="B172" s="4">
        <f>IF('True_Odds_Calculator_3-way'!B173="","",'True_Odds_Calculator_3-way'!B173)</f>
        <v>13.2</v>
      </c>
      <c r="C172" s="4">
        <f>IF('True_Odds_Calculator_3-way'!C173="","",'True_Odds_Calculator_3-way'!C173)</f>
        <v>35.64</v>
      </c>
      <c r="D172" s="9">
        <f t="shared" si="39"/>
        <v>0.91248770470180485</v>
      </c>
      <c r="E172" s="9">
        <f t="shared" si="40"/>
        <v>6.3997789994365048E-2</v>
      </c>
      <c r="F172" s="9">
        <f t="shared" si="41"/>
        <v>2.351450530383014E-2</v>
      </c>
      <c r="G172" s="9">
        <f t="shared" si="42"/>
        <v>1.1988147189171372</v>
      </c>
      <c r="H172" s="9">
        <f t="shared" si="43"/>
        <v>1.095905177513371</v>
      </c>
      <c r="I172" s="9">
        <f t="shared" si="44"/>
        <v>15.625539570789073</v>
      </c>
      <c r="J172" s="9">
        <f t="shared" si="45"/>
        <v>42.526941863289629</v>
      </c>
      <c r="K172" s="11">
        <f t="shared" si="46"/>
        <v>0.92592592592592582</v>
      </c>
      <c r="L172" s="11">
        <f t="shared" si="47"/>
        <v>7.575757575757576E-2</v>
      </c>
      <c r="M172" s="11">
        <f t="shared" si="48"/>
        <v>2.8058361391694726E-2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-6.6541458984407109E-2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9.2346963839668658E-2</v>
      </c>
      <c r="Q172" s="11">
        <f>2*'OddsRatio_working_3-way'!K172*'OddsRatio_working_3-way'!L172*'OddsRatio_working_3-way'!M172</f>
        <v>3.9363582199347259E-3</v>
      </c>
      <c r="R172" s="11">
        <f t="shared" si="49"/>
        <v>0</v>
      </c>
      <c r="S172" s="11">
        <f t="shared" si="50"/>
        <v>-1.3878109264377363</v>
      </c>
      <c r="T172" s="11">
        <f t="shared" si="51"/>
        <v>-5.9156475977738127E-2</v>
      </c>
      <c r="U172" s="11">
        <f>'OddsRatio_working_3-way'!S172-'OddsRatio_working_3-way'!R172^2/3</f>
        <v>-1.3878109264377363</v>
      </c>
      <c r="V172" s="11">
        <f>'OddsRatio_working_3-way'!S172*'OddsRatio_working_3-way'!R172/3-2*'OddsRatio_working_3-way'!R172^3/27-'OddsRatio_working_3-way'!T172</f>
        <v>5.9156475977738127E-2</v>
      </c>
      <c r="W172" s="11">
        <f>'OddsRatio_working_3-way'!V172^2+4*'OddsRatio_working_3-way'!U172^3/27</f>
        <v>-0.39249316990404054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0.3146397378567054</v>
      </c>
      <c r="Y172" s="11">
        <f>IF('OddsRatio_working_3-way'!W172&gt;=0,IF('OddsRatio_working_3-way'!V172+SQRT('OddsRatio_working_3-way'!W172)&gt;0,0,PI()),ACOS('OddsRatio_working_3-way'!V172/(2*'OddsRatio_working_3-way'!X172)))</f>
        <v>1.4766506304046401</v>
      </c>
      <c r="Z172" s="11">
        <f>'OddsRatio_working_3-way'!X172^(1/3)*COS('OddsRatio_working_3-way'!Y172/3)</f>
        <v>0.5994073594585686</v>
      </c>
      <c r="AA172" s="11">
        <f>'OddsRatio_working_3-way'!X172^(1/3)*COS(('OddsRatio_working_3-way'!Y172+2*PI())/3)</f>
        <v>-0.57806647300384151</v>
      </c>
      <c r="AB172" s="11">
        <f>'OddsRatio_working_3-way'!X172^(1/3)*COS(('OddsRatio_working_3-way'!Y172+4*PI())/3)</f>
        <v>-2.1340886454727245E-2</v>
      </c>
      <c r="AC172" s="11">
        <f>'OddsRatio_working_3-way'!X172^(1/3)*SIN('OddsRatio_working_3-way'!Y172/3)</f>
        <v>0.3214256672588835</v>
      </c>
      <c r="AD172" s="11">
        <f>'OddsRatio_working_3-way'!X172^(1/3)*SIN(('OddsRatio_working_3-way'!Y172+2*PI())/3)</f>
        <v>0.35838916687702926</v>
      </c>
      <c r="AE172" s="11">
        <f>'OddsRatio_working_3-way'!X172^(1/3)*SIN(('OddsRatio_working_3-way'!Y172+4*PI())/3)</f>
        <v>-0.6798148341359127</v>
      </c>
      <c r="AF172" s="11">
        <f>-'OddsRatio_working_3-way'!U172/(3*'OddsRatio_working_3-way'!X172^(1/3))*COS(('OddsRatio_working_3-way'!Y172)/3)</f>
        <v>0.5994073594585686</v>
      </c>
      <c r="AG172" s="11">
        <f>-'OddsRatio_working_3-way'!U172/(3*'OddsRatio_working_3-way'!X172^(1/3))*COS(('OddsRatio_working_3-way'!Y172+2*PI())/3)</f>
        <v>-0.57806647300384151</v>
      </c>
      <c r="AH172" s="11">
        <f>-'OddsRatio_working_3-way'!U172/(3*'OddsRatio_working_3-way'!X172^(1/3))*COS(('OddsRatio_working_3-way'!Y172+4*PI())/3)</f>
        <v>-2.1340886454727245E-2</v>
      </c>
      <c r="AI172" s="11">
        <f>'OddsRatio_working_3-way'!U172/(3*'OddsRatio_working_3-way'!X172^(1/3))*SIN(('OddsRatio_working_3-way'!Y172)/3)</f>
        <v>-0.3214256672588835</v>
      </c>
      <c r="AJ172" s="11">
        <f>'OddsRatio_working_3-way'!U172/(3*'OddsRatio_working_3-way'!X172^(1/3))*SIN(('OddsRatio_working_3-way'!Y172+2*PI())/3)</f>
        <v>-0.35838916687702926</v>
      </c>
      <c r="AK172" s="11">
        <f>'OddsRatio_working_3-way'!U172/(3*'OddsRatio_working_3-way'!X172^(1/3))*SIN(('OddsRatio_working_3-way'!Y172+4*PI())/3)</f>
        <v>0.6798148341359127</v>
      </c>
      <c r="AL172" s="11">
        <f>'OddsRatio_working_3-way'!Z172+'OddsRatio_working_3-way'!AF172</f>
        <v>1.1988147189171372</v>
      </c>
      <c r="AM172" s="11">
        <f>'OddsRatio_working_3-way'!AA172+'OddsRatio_working_3-way'!AG172</f>
        <v>-1.156132946007683</v>
      </c>
      <c r="AN172" s="11">
        <f>'OddsRatio_working_3-way'!AB172+'OddsRatio_working_3-way'!AH172</f>
        <v>-4.2681772909454491E-2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1.1988147189171372</v>
      </c>
      <c r="AS172" s="11">
        <f>IF(('OddsRatio_working_3-way'!X172=0),IF(Q172&gt;0,-Q172^(1/3),(-Q172)^(1/3)),'OddsRatio_working_3-way'!AM172-'OddsRatio_working_3-way'!R172/3)</f>
        <v>-1.156132946007683</v>
      </c>
      <c r="AT172" s="11">
        <f>IF(('OddsRatio_working_3-way'!X172=0),IF(Q172&gt;0,-Q172^(1/3),(-Q172)^(1/3)),'OddsRatio_working_3-way'!AN172-'OddsRatio_working_3-way'!R172/3)</f>
        <v>-4.2681772909454491E-2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6.47</v>
      </c>
      <c r="B173" s="4">
        <f>IF('True_Odds_Calculator_3-way'!B174="","",'True_Odds_Calculator_3-way'!B174)</f>
        <v>4.25</v>
      </c>
      <c r="C173" s="4">
        <f>IF('True_Odds_Calculator_3-way'!C174="","",'True_Odds_Calculator_3-way'!C174)</f>
        <v>1.56</v>
      </c>
      <c r="D173" s="9">
        <f t="shared" si="39"/>
        <v>0.1471966124694398</v>
      </c>
      <c r="E173" s="9">
        <f t="shared" si="40"/>
        <v>0.22510924984593533</v>
      </c>
      <c r="F173" s="9">
        <f t="shared" si="41"/>
        <v>0.62769413768462523</v>
      </c>
      <c r="G173" s="9">
        <f t="shared" si="42"/>
        <v>1.0591653754233001</v>
      </c>
      <c r="H173" s="9">
        <f t="shared" si="43"/>
        <v>6.7936346035654509</v>
      </c>
      <c r="I173" s="9">
        <f t="shared" si="44"/>
        <v>4.4422874701257262</v>
      </c>
      <c r="J173" s="9">
        <f t="shared" si="45"/>
        <v>1.593132610237048</v>
      </c>
      <c r="K173" s="11">
        <f t="shared" si="46"/>
        <v>0.15455950540958269</v>
      </c>
      <c r="L173" s="11">
        <f t="shared" si="47"/>
        <v>0.23529411764705882</v>
      </c>
      <c r="M173" s="11">
        <f t="shared" si="48"/>
        <v>0.64102564102564097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-0.23208170439736975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0.21633668328822431</v>
      </c>
      <c r="Q173" s="11">
        <f>2*'OddsRatio_working_3-way'!K173*'OddsRatio_working_3-way'!L173*'OddsRatio_working_3-way'!M173</f>
        <v>4.6624285191427653E-2</v>
      </c>
      <c r="R173" s="11">
        <f t="shared" si="49"/>
        <v>0</v>
      </c>
      <c r="S173" s="11">
        <f t="shared" si="50"/>
        <v>-0.93215742210257624</v>
      </c>
      <c r="T173" s="11">
        <f t="shared" si="51"/>
        <v>-0.2008959961427966</v>
      </c>
      <c r="U173" s="11">
        <f>'OddsRatio_working_3-way'!S173-'OddsRatio_working_3-way'!R173^2/3</f>
        <v>-0.93215742210257624</v>
      </c>
      <c r="V173" s="11">
        <f>'OddsRatio_working_3-way'!S173*'OddsRatio_working_3-way'!R173/3-2*'OddsRatio_working_3-way'!R173^3/27-'OddsRatio_working_3-way'!T173</f>
        <v>0.2008959961427966</v>
      </c>
      <c r="W173" s="11">
        <f>'OddsRatio_working_3-way'!V173^2+4*'OddsRatio_working_3-way'!U173^3/27</f>
        <v>-7.9636037125329795E-2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0.17320164432788762</v>
      </c>
      <c r="Y173" s="11">
        <f>IF('OddsRatio_working_3-way'!W173&gt;=0,IF('OddsRatio_working_3-way'!V173+SQRT('OddsRatio_working_3-way'!W173)&gt;0,0,PI()),ACOS('OddsRatio_working_3-way'!V173/(2*'OddsRatio_working_3-way'!X173)))</f>
        <v>0.95213110803096934</v>
      </c>
      <c r="Z173" s="11">
        <f>'OddsRatio_working_3-way'!X173^(1/3)*COS('OddsRatio_working_3-way'!Y173/3)</f>
        <v>0.52958268771165007</v>
      </c>
      <c r="AA173" s="11">
        <f>'OddsRatio_working_3-way'!X173^(1/3)*COS(('OddsRatio_working_3-way'!Y173+2*PI())/3)</f>
        <v>-0.41544322131748407</v>
      </c>
      <c r="AB173" s="11">
        <f>'OddsRatio_working_3-way'!X173^(1/3)*COS(('OddsRatio_working_3-way'!Y173+4*PI())/3)</f>
        <v>-0.11413946639416619</v>
      </c>
      <c r="AC173" s="11">
        <f>'OddsRatio_working_3-way'!X173^(1/3)*SIN('OddsRatio_working_3-way'!Y173/3)</f>
        <v>0.17395780401282276</v>
      </c>
      <c r="AD173" s="11">
        <f>'OddsRatio_working_3-way'!X173^(1/3)*SIN(('OddsRatio_working_3-way'!Y173+2*PI())/3)</f>
        <v>0.37165315895631873</v>
      </c>
      <c r="AE173" s="11">
        <f>'OddsRatio_working_3-way'!X173^(1/3)*SIN(('OddsRatio_working_3-way'!Y173+4*PI())/3)</f>
        <v>-0.54561096296914136</v>
      </c>
      <c r="AF173" s="11">
        <f>-'OddsRatio_working_3-way'!U173/(3*'OddsRatio_working_3-way'!X173^(1/3))*COS(('OddsRatio_working_3-way'!Y173)/3)</f>
        <v>0.52958268771165007</v>
      </c>
      <c r="AG173" s="11">
        <f>-'OddsRatio_working_3-way'!U173/(3*'OddsRatio_working_3-way'!X173^(1/3))*COS(('OddsRatio_working_3-way'!Y173+2*PI())/3)</f>
        <v>-0.41544322131748407</v>
      </c>
      <c r="AH173" s="11">
        <f>-'OddsRatio_working_3-way'!U173/(3*'OddsRatio_working_3-way'!X173^(1/3))*COS(('OddsRatio_working_3-way'!Y173+4*PI())/3)</f>
        <v>-0.11413946639416619</v>
      </c>
      <c r="AI173" s="11">
        <f>'OddsRatio_working_3-way'!U173/(3*'OddsRatio_working_3-way'!X173^(1/3))*SIN(('OddsRatio_working_3-way'!Y173)/3)</f>
        <v>-0.17395780401282276</v>
      </c>
      <c r="AJ173" s="11">
        <f>'OddsRatio_working_3-way'!U173/(3*'OddsRatio_working_3-way'!X173^(1/3))*SIN(('OddsRatio_working_3-way'!Y173+2*PI())/3)</f>
        <v>-0.37165315895631873</v>
      </c>
      <c r="AK173" s="11">
        <f>'OddsRatio_working_3-way'!U173/(3*'OddsRatio_working_3-way'!X173^(1/3))*SIN(('OddsRatio_working_3-way'!Y173+4*PI())/3)</f>
        <v>0.54561096296914136</v>
      </c>
      <c r="AL173" s="11">
        <f>'OddsRatio_working_3-way'!Z173+'OddsRatio_working_3-way'!AF173</f>
        <v>1.0591653754233001</v>
      </c>
      <c r="AM173" s="11">
        <f>'OddsRatio_working_3-way'!AA173+'OddsRatio_working_3-way'!AG173</f>
        <v>-0.83088644263496814</v>
      </c>
      <c r="AN173" s="11">
        <f>'OddsRatio_working_3-way'!AB173+'OddsRatio_working_3-way'!AH173</f>
        <v>-0.22827893278833239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1.0591653754233001</v>
      </c>
      <c r="AS173" s="11">
        <f>IF(('OddsRatio_working_3-way'!X173=0),IF(Q173&gt;0,-Q173^(1/3),(-Q173)^(1/3)),'OddsRatio_working_3-way'!AM173-'OddsRatio_working_3-way'!R173/3)</f>
        <v>-0.83088644263496814</v>
      </c>
      <c r="AT173" s="11">
        <f>IF(('OddsRatio_working_3-way'!X173=0),IF(Q173&gt;0,-Q173^(1/3),(-Q173)^(1/3)),'OddsRatio_working_3-way'!AN173-'OddsRatio_working_3-way'!R173/3)</f>
        <v>-0.22827893278833239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2.75</v>
      </c>
      <c r="B174" s="4">
        <f>IF('True_Odds_Calculator_3-way'!B175="","",'True_Odds_Calculator_3-way'!B175)</f>
        <v>3.52</v>
      </c>
      <c r="C174" s="4">
        <f>IF('True_Odds_Calculator_3-way'!C175="","",'True_Odds_Calculator_3-way'!C175)</f>
        <v>2.63</v>
      </c>
      <c r="D174" s="9">
        <f t="shared" si="39"/>
        <v>0.3539801484565091</v>
      </c>
      <c r="E174" s="9">
        <f t="shared" si="40"/>
        <v>0.27563207881606322</v>
      </c>
      <c r="F174" s="9">
        <f t="shared" si="41"/>
        <v>0.37038777272742768</v>
      </c>
      <c r="G174" s="9">
        <f t="shared" si="42"/>
        <v>1.0428669587592707</v>
      </c>
      <c r="H174" s="9">
        <f t="shared" si="43"/>
        <v>2.8250171778287236</v>
      </c>
      <c r="I174" s="9">
        <f t="shared" si="44"/>
        <v>3.6280247360733626</v>
      </c>
      <c r="J174" s="9">
        <f t="shared" si="45"/>
        <v>2.6998731427776117</v>
      </c>
      <c r="K174" s="11">
        <f t="shared" si="46"/>
        <v>0.36363636363636365</v>
      </c>
      <c r="L174" s="11">
        <f t="shared" si="47"/>
        <v>0.28409090909090912</v>
      </c>
      <c r="M174" s="11">
        <f t="shared" si="48"/>
        <v>0.38022813688212931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-0.28235474342456723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0.2317506206203061</v>
      </c>
      <c r="Q174" s="11">
        <f>2*'OddsRatio_working_3-way'!K174*'OddsRatio_working_3-way'!L174*'OddsRatio_working_3-way'!M174</f>
        <v>7.8559532413663091E-2</v>
      </c>
      <c r="R174" s="11">
        <f t="shared" si="49"/>
        <v>0</v>
      </c>
      <c r="S174" s="11">
        <f t="shared" si="50"/>
        <v>-0.82077820903412468</v>
      </c>
      <c r="T174" s="11">
        <f t="shared" si="51"/>
        <v>-0.27822990136749992</v>
      </c>
      <c r="U174" s="11">
        <f>'OddsRatio_working_3-way'!S174-'OddsRatio_working_3-way'!R174^2/3</f>
        <v>-0.82077820903412468</v>
      </c>
      <c r="V174" s="11">
        <f>'OddsRatio_working_3-way'!S174*'OddsRatio_working_3-way'!R174/3-2*'OddsRatio_working_3-way'!R174^3/27-'OddsRatio_working_3-way'!T174</f>
        <v>0.27822990136749992</v>
      </c>
      <c r="W174" s="11">
        <f>'OddsRatio_working_3-way'!V174^2+4*'OddsRatio_working_3-way'!U174^3/27</f>
        <v>-4.5050543604100574E-3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0.143105671075065</v>
      </c>
      <c r="Y174" s="11">
        <f>IF('OddsRatio_working_3-way'!W174&gt;=0,IF('OddsRatio_working_3-way'!V174+SQRT('OddsRatio_working_3-way'!W174)&gt;0,0,PI()),ACOS('OddsRatio_working_3-way'!V174/(2*'OddsRatio_working_3-way'!X174)))</f>
        <v>0.23671548710444923</v>
      </c>
      <c r="Z174" s="11">
        <f>'OddsRatio_working_3-way'!X174^(1/3)*COS('OddsRatio_working_3-way'!Y174/3)</f>
        <v>0.52143347937963536</v>
      </c>
      <c r="AA174" s="11">
        <f>'OddsRatio_working_3-way'!X174^(1/3)*COS(('OddsRatio_working_3-way'!Y174+2*PI())/3)</f>
        <v>-0.29642244224650582</v>
      </c>
      <c r="AB174" s="11">
        <f>'OddsRatio_working_3-way'!X174^(1/3)*COS(('OddsRatio_working_3-way'!Y174+4*PI())/3)</f>
        <v>-0.22501103713312964</v>
      </c>
      <c r="AC174" s="11">
        <f>'OddsRatio_working_3-way'!X174^(1/3)*SIN('OddsRatio_working_3-way'!Y174/3)</f>
        <v>4.1229393965417298E-2</v>
      </c>
      <c r="AD174" s="11">
        <f>'OddsRatio_working_3-way'!X174^(1/3)*SIN(('OddsRatio_working_3-way'!Y174+2*PI())/3)</f>
        <v>0.43095994254376485</v>
      </c>
      <c r="AE174" s="11">
        <f>'OddsRatio_working_3-way'!X174^(1/3)*SIN(('OddsRatio_working_3-way'!Y174+4*PI())/3)</f>
        <v>-0.47218933650918199</v>
      </c>
      <c r="AF174" s="11">
        <f>-'OddsRatio_working_3-way'!U174/(3*'OddsRatio_working_3-way'!X174^(1/3))*COS(('OddsRatio_working_3-way'!Y174)/3)</f>
        <v>0.52143347937963547</v>
      </c>
      <c r="AG174" s="11">
        <f>-'OddsRatio_working_3-way'!U174/(3*'OddsRatio_working_3-way'!X174^(1/3))*COS(('OddsRatio_working_3-way'!Y174+2*PI())/3)</f>
        <v>-0.29642244224650588</v>
      </c>
      <c r="AH174" s="11">
        <f>-'OddsRatio_working_3-way'!U174/(3*'OddsRatio_working_3-way'!X174^(1/3))*COS(('OddsRatio_working_3-way'!Y174+4*PI())/3)</f>
        <v>-0.2250110371331297</v>
      </c>
      <c r="AI174" s="11">
        <f>'OddsRatio_working_3-way'!U174/(3*'OddsRatio_working_3-way'!X174^(1/3))*SIN(('OddsRatio_working_3-way'!Y174)/3)</f>
        <v>-4.1229393965417305E-2</v>
      </c>
      <c r="AJ174" s="11">
        <f>'OddsRatio_working_3-way'!U174/(3*'OddsRatio_working_3-way'!X174^(1/3))*SIN(('OddsRatio_working_3-way'!Y174+2*PI())/3)</f>
        <v>-0.43095994254376496</v>
      </c>
      <c r="AK174" s="11">
        <f>'OddsRatio_working_3-way'!U174/(3*'OddsRatio_working_3-way'!X174^(1/3))*SIN(('OddsRatio_working_3-way'!Y174+4*PI())/3)</f>
        <v>0.4721893365091821</v>
      </c>
      <c r="AL174" s="11">
        <f>'OddsRatio_working_3-way'!Z174+'OddsRatio_working_3-way'!AF174</f>
        <v>1.0428669587592707</v>
      </c>
      <c r="AM174" s="11">
        <f>'OddsRatio_working_3-way'!AA174+'OddsRatio_working_3-way'!AG174</f>
        <v>-0.59284488449301165</v>
      </c>
      <c r="AN174" s="11">
        <f>'OddsRatio_working_3-way'!AB174+'OddsRatio_working_3-way'!AH174</f>
        <v>-0.45002207426625934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1.0428669587592707</v>
      </c>
      <c r="AS174" s="11">
        <f>IF(('OddsRatio_working_3-way'!X174=0),IF(Q174&gt;0,-Q174^(1/3),(-Q174)^(1/3)),'OddsRatio_working_3-way'!AM174-'OddsRatio_working_3-way'!R174/3)</f>
        <v>-0.59284488449301165</v>
      </c>
      <c r="AT174" s="11">
        <f>IF(('OddsRatio_working_3-way'!X174=0),IF(Q174&gt;0,-Q174^(1/3),(-Q174)^(1/3)),'OddsRatio_working_3-way'!AN174-'OddsRatio_working_3-way'!R174/3)</f>
        <v>-0.45002207426625934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2.4500000000000002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3.34</v>
      </c>
      <c r="D175" s="9">
        <f t="shared" si="39"/>
        <v>0.39799998048758084</v>
      </c>
      <c r="E175" s="9">
        <f t="shared" si="40"/>
        <v>0.31138375453838618</v>
      </c>
      <c r="F175" s="9">
        <f t="shared" si="41"/>
        <v>0.29061626497403292</v>
      </c>
      <c r="G175" s="9">
        <f t="shared" si="42"/>
        <v>1.043146853277042</v>
      </c>
      <c r="H175" s="9">
        <f t="shared" si="43"/>
        <v>2.5125629372517118</v>
      </c>
      <c r="I175" s="9">
        <f t="shared" si="44"/>
        <v>3.2114713289473293</v>
      </c>
      <c r="J175" s="9">
        <f t="shared" si="45"/>
        <v>3.4409636366682772</v>
      </c>
      <c r="K175" s="11">
        <f t="shared" si="46"/>
        <v>0.4081632653061224</v>
      </c>
      <c r="L175" s="11">
        <f t="shared" si="47"/>
        <v>0.32051282051282048</v>
      </c>
      <c r="M175" s="11">
        <f t="shared" si="48"/>
        <v>0.29940119760479045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-0.28174263717463033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0.23148365748879013</v>
      </c>
      <c r="Q175" s="11">
        <f>2*'OddsRatio_working_3-way'!K175*'OddsRatio_working_3-way'!L175*'OddsRatio_working_3-way'!M175</f>
        <v>7.8336263109573631E-2</v>
      </c>
      <c r="R175" s="11">
        <f t="shared" si="49"/>
        <v>0</v>
      </c>
      <c r="S175" s="11">
        <f t="shared" si="50"/>
        <v>-0.82161386650651469</v>
      </c>
      <c r="T175" s="11">
        <f t="shared" si="51"/>
        <v>-0.27804191759949731</v>
      </c>
      <c r="U175" s="11">
        <f>'OddsRatio_working_3-way'!S175-'OddsRatio_working_3-way'!R175^2/3</f>
        <v>-0.82161386650651469</v>
      </c>
      <c r="V175" s="11">
        <f>'OddsRatio_working_3-way'!S175*'OddsRatio_working_3-way'!R175/3-2*'OddsRatio_working_3-way'!R175^3/27-'OddsRatio_working_3-way'!T175</f>
        <v>0.27804191759949731</v>
      </c>
      <c r="W175" s="11">
        <f>'OddsRatio_working_3-way'!V175^2+4*'OddsRatio_working_3-way'!U175^3/27</f>
        <v>-4.8600850872995011E-3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0.14332427658085803</v>
      </c>
      <c r="Y175" s="11">
        <f>IF('OddsRatio_working_3-way'!W175&gt;=0,IF('OddsRatio_working_3-way'!V175+SQRT('OddsRatio_working_3-way'!W175)&gt;0,0,PI()),ACOS('OddsRatio_working_3-way'!V175/(2*'OddsRatio_working_3-way'!X175)))</f>
        <v>0.24566851562498515</v>
      </c>
      <c r="Z175" s="11">
        <f>'OddsRatio_working_3-way'!X175^(1/3)*COS('OddsRatio_working_3-way'!Y175/3)</f>
        <v>0.52157342663852102</v>
      </c>
      <c r="AA175" s="11">
        <f>'OddsRatio_working_3-way'!X175^(1/3)*COS(('OddsRatio_working_3-way'!Y175+2*PI())/3)</f>
        <v>-0.29785876606849693</v>
      </c>
      <c r="AB175" s="11">
        <f>'OddsRatio_working_3-way'!X175^(1/3)*COS(('OddsRatio_working_3-way'!Y175+4*PI())/3)</f>
        <v>-0.22371466057002401</v>
      </c>
      <c r="AC175" s="11">
        <f>'OddsRatio_working_3-way'!X175^(1/3)*SIN('OddsRatio_working_3-way'!Y175/3)</f>
        <v>4.2807119268367416E-2</v>
      </c>
      <c r="AD175" s="11">
        <f>'OddsRatio_working_3-way'!X175^(1/3)*SIN(('OddsRatio_working_3-way'!Y175+2*PI())/3)</f>
        <v>0.43029227777367485</v>
      </c>
      <c r="AE175" s="11">
        <f>'OddsRatio_working_3-way'!X175^(1/3)*SIN(('OddsRatio_working_3-way'!Y175+4*PI())/3)</f>
        <v>-0.47309939704204218</v>
      </c>
      <c r="AF175" s="11">
        <f>-'OddsRatio_working_3-way'!U175/(3*'OddsRatio_working_3-way'!X175^(1/3))*COS(('OddsRatio_working_3-way'!Y175)/3)</f>
        <v>0.52157342663852102</v>
      </c>
      <c r="AG175" s="11">
        <f>-'OddsRatio_working_3-way'!U175/(3*'OddsRatio_working_3-way'!X175^(1/3))*COS(('OddsRatio_working_3-way'!Y175+2*PI())/3)</f>
        <v>-0.29785876606849693</v>
      </c>
      <c r="AH175" s="11">
        <f>-'OddsRatio_working_3-way'!U175/(3*'OddsRatio_working_3-way'!X175^(1/3))*COS(('OddsRatio_working_3-way'!Y175+4*PI())/3)</f>
        <v>-0.22371466057002401</v>
      </c>
      <c r="AI175" s="11">
        <f>'OddsRatio_working_3-way'!U175/(3*'OddsRatio_working_3-way'!X175^(1/3))*SIN(('OddsRatio_working_3-way'!Y175)/3)</f>
        <v>-4.2807119268367416E-2</v>
      </c>
      <c r="AJ175" s="11">
        <f>'OddsRatio_working_3-way'!U175/(3*'OddsRatio_working_3-way'!X175^(1/3))*SIN(('OddsRatio_working_3-way'!Y175+2*PI())/3)</f>
        <v>-0.43029227777367485</v>
      </c>
      <c r="AK175" s="11">
        <f>'OddsRatio_working_3-way'!U175/(3*'OddsRatio_working_3-way'!X175^(1/3))*SIN(('OddsRatio_working_3-way'!Y175+4*PI())/3)</f>
        <v>0.47309939704204218</v>
      </c>
      <c r="AL175" s="11">
        <f>'OddsRatio_working_3-way'!Z175+'OddsRatio_working_3-way'!AF175</f>
        <v>1.043146853277042</v>
      </c>
      <c r="AM175" s="11">
        <f>'OddsRatio_working_3-way'!AA175+'OddsRatio_working_3-way'!AG175</f>
        <v>-0.59571753213699385</v>
      </c>
      <c r="AN175" s="11">
        <f>'OddsRatio_working_3-way'!AB175+'OddsRatio_working_3-way'!AH175</f>
        <v>-0.44742932114004802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1.043146853277042</v>
      </c>
      <c r="AS175" s="11">
        <f>IF(('OddsRatio_working_3-way'!X175=0),IF(Q175&gt;0,-Q175^(1/3),(-Q175)^(1/3)),'OddsRatio_working_3-way'!AM175-'OddsRatio_working_3-way'!R175/3)</f>
        <v>-0.59571753213699385</v>
      </c>
      <c r="AT175" s="11">
        <f>IF(('OddsRatio_working_3-way'!X175=0),IF(Q175&gt;0,-Q175^(1/3),(-Q175)^(1/3)),'OddsRatio_working_3-way'!AN175-'OddsRatio_working_3-way'!R175/3)</f>
        <v>-0.44742932114004802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10.76</v>
      </c>
      <c r="B176" s="4">
        <f>IF('True_Odds_Calculator_3-way'!B177="","",'True_Odds_Calculator_3-way'!B177)</f>
        <v>5.23</v>
      </c>
      <c r="C176" s="4">
        <f>IF('True_Odds_Calculator_3-way'!C177="","",'True_Odds_Calculator_3-way'!C177)</f>
        <v>1.34</v>
      </c>
      <c r="D176" s="9">
        <f t="shared" si="39"/>
        <v>8.7088586191175557E-2</v>
      </c>
      <c r="E176" s="9">
        <f t="shared" si="40"/>
        <v>0.18040254320800225</v>
      </c>
      <c r="F176" s="9">
        <f t="shared" si="41"/>
        <v>0.73250887060082215</v>
      </c>
      <c r="G176" s="9">
        <f t="shared" si="42"/>
        <v>1.0740328854101546</v>
      </c>
      <c r="H176" s="9">
        <f t="shared" si="43"/>
        <v>11.482560961603108</v>
      </c>
      <c r="I176" s="9">
        <f t="shared" si="44"/>
        <v>5.5431591052849543</v>
      </c>
      <c r="J176" s="9">
        <f t="shared" si="45"/>
        <v>1.3651711810394527</v>
      </c>
      <c r="K176" s="11">
        <f t="shared" si="46"/>
        <v>9.2936802973977703E-2</v>
      </c>
      <c r="L176" s="11">
        <f t="shared" si="47"/>
        <v>0.19120458891013384</v>
      </c>
      <c r="M176" s="11">
        <f t="shared" si="48"/>
        <v>0.74626865671641784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-0.18614455779841121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0.19003230310452049</v>
      </c>
      <c r="Q176" s="11">
        <f>2*'OddsRatio_working_3-way'!K176*'OddsRatio_working_3-way'!L176*'OddsRatio_working_3-way'!M176</f>
        <v>2.6522303294420162E-2</v>
      </c>
      <c r="R176" s="11">
        <f t="shared" si="49"/>
        <v>0</v>
      </c>
      <c r="S176" s="11">
        <f t="shared" si="50"/>
        <v>-1.0208856243346076</v>
      </c>
      <c r="T176" s="11">
        <f t="shared" si="51"/>
        <v>-0.14248229230071285</v>
      </c>
      <c r="U176" s="11">
        <f>'OddsRatio_working_3-way'!S176-'OddsRatio_working_3-way'!R176^2/3</f>
        <v>-1.0208856243346076</v>
      </c>
      <c r="V176" s="11">
        <f>'OddsRatio_working_3-way'!S176*'OddsRatio_working_3-way'!R176/3-2*'OddsRatio_working_3-way'!R176^3/27-'OddsRatio_working_3-way'!T176</f>
        <v>0.14248229230071285</v>
      </c>
      <c r="W176" s="11">
        <f>'OddsRatio_working_3-way'!V176^2+4*'OddsRatio_working_3-way'!U176^3/27</f>
        <v>-0.13732466473910659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0.19851062210771767</v>
      </c>
      <c r="Y176" s="11">
        <f>IF('OddsRatio_working_3-way'!W176&gt;=0,IF('OddsRatio_working_3-way'!V176+SQRT('OddsRatio_working_3-way'!W176)&gt;0,0,PI()),ACOS('OddsRatio_working_3-way'!V176/(2*'OddsRatio_working_3-way'!X176)))</f>
        <v>1.2037305127164544</v>
      </c>
      <c r="Z176" s="11">
        <f>'OddsRatio_working_3-way'!X176^(1/3)*COS('OddsRatio_working_3-way'!Y176/3)</f>
        <v>0.53701644270507731</v>
      </c>
      <c r="AA176" s="11">
        <f>'OddsRatio_working_3-way'!X176^(1/3)*COS(('OddsRatio_working_3-way'!Y176+2*PI())/3)</f>
        <v>-0.46581866527768978</v>
      </c>
      <c r="AB176" s="11">
        <f>'OddsRatio_working_3-way'!X176^(1/3)*COS(('OddsRatio_working_3-way'!Y176+4*PI())/3)</f>
        <v>-7.1197777427387421E-2</v>
      </c>
      <c r="AC176" s="11">
        <f>'OddsRatio_working_3-way'!X176^(1/3)*SIN('OddsRatio_working_3-way'!Y176/3)</f>
        <v>0.22783447582822117</v>
      </c>
      <c r="AD176" s="11">
        <f>'OddsRatio_working_3-way'!X176^(1/3)*SIN(('OddsRatio_working_3-way'!Y176+2*PI())/3)</f>
        <v>0.35115264371843691</v>
      </c>
      <c r="AE176" s="11">
        <f>'OddsRatio_working_3-way'!X176^(1/3)*SIN(('OddsRatio_working_3-way'!Y176+4*PI())/3)</f>
        <v>-0.57898711954665805</v>
      </c>
      <c r="AF176" s="11">
        <f>-'OddsRatio_working_3-way'!U176/(3*'OddsRatio_working_3-way'!X176^(1/3))*COS(('OddsRatio_working_3-way'!Y176)/3)</f>
        <v>0.53701644270507731</v>
      </c>
      <c r="AG176" s="11">
        <f>-'OddsRatio_working_3-way'!U176/(3*'OddsRatio_working_3-way'!X176^(1/3))*COS(('OddsRatio_working_3-way'!Y176+2*PI())/3)</f>
        <v>-0.46581866527768978</v>
      </c>
      <c r="AH176" s="11">
        <f>-'OddsRatio_working_3-way'!U176/(3*'OddsRatio_working_3-way'!X176^(1/3))*COS(('OddsRatio_working_3-way'!Y176+4*PI())/3)</f>
        <v>-7.1197777427387421E-2</v>
      </c>
      <c r="AI176" s="11">
        <f>'OddsRatio_working_3-way'!U176/(3*'OddsRatio_working_3-way'!X176^(1/3))*SIN(('OddsRatio_working_3-way'!Y176)/3)</f>
        <v>-0.22783447582822117</v>
      </c>
      <c r="AJ176" s="11">
        <f>'OddsRatio_working_3-way'!U176/(3*'OddsRatio_working_3-way'!X176^(1/3))*SIN(('OddsRatio_working_3-way'!Y176+2*PI())/3)</f>
        <v>-0.35115264371843691</v>
      </c>
      <c r="AK176" s="11">
        <f>'OddsRatio_working_3-way'!U176/(3*'OddsRatio_working_3-way'!X176^(1/3))*SIN(('OddsRatio_working_3-way'!Y176+4*PI())/3)</f>
        <v>0.57898711954665805</v>
      </c>
      <c r="AL176" s="11">
        <f>'OddsRatio_working_3-way'!Z176+'OddsRatio_working_3-way'!AF176</f>
        <v>1.0740328854101546</v>
      </c>
      <c r="AM176" s="11">
        <f>'OddsRatio_working_3-way'!AA176+'OddsRatio_working_3-way'!AG176</f>
        <v>-0.93163733055537956</v>
      </c>
      <c r="AN176" s="11">
        <f>'OddsRatio_working_3-way'!AB176+'OddsRatio_working_3-way'!AH176</f>
        <v>-0.14239555485477484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1.0740328854101546</v>
      </c>
      <c r="AS176" s="11">
        <f>IF(('OddsRatio_working_3-way'!X176=0),IF(Q176&gt;0,-Q176^(1/3),(-Q176)^(1/3)),'OddsRatio_working_3-way'!AM176-'OddsRatio_working_3-way'!R176/3)</f>
        <v>-0.93163733055537956</v>
      </c>
      <c r="AT176" s="11">
        <f>IF(('OddsRatio_working_3-way'!X176=0),IF(Q176&gt;0,-Q176^(1/3),(-Q176)^(1/3)),'OddsRatio_working_3-way'!AN176-'OddsRatio_working_3-way'!R176/3)</f>
        <v>-0.14239555485477484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2.13</v>
      </c>
      <c r="B177" s="4">
        <f>IF('True_Odds_Calculator_3-way'!B178="","",'True_Odds_Calculator_3-way'!B178)</f>
        <v>3.41</v>
      </c>
      <c r="C177" s="4">
        <f>IF('True_Odds_Calculator_3-way'!C178="","",'True_Odds_Calculator_3-way'!C178)</f>
        <v>3.77</v>
      </c>
      <c r="D177" s="9">
        <f t="shared" si="39"/>
        <v>0.45872405934626198</v>
      </c>
      <c r="E177" s="9">
        <f t="shared" si="40"/>
        <v>0.28436951110685138</v>
      </c>
      <c r="F177" s="9">
        <f t="shared" si="41"/>
        <v>0.25690642954688664</v>
      </c>
      <c r="G177" s="9">
        <f t="shared" si="42"/>
        <v>1.0442121956679982</v>
      </c>
      <c r="H177" s="9">
        <f t="shared" si="43"/>
        <v>2.1799597811048379</v>
      </c>
      <c r="I177" s="9">
        <f t="shared" si="44"/>
        <v>3.5165513915598767</v>
      </c>
      <c r="J177" s="9">
        <f t="shared" si="45"/>
        <v>3.8924677820003537</v>
      </c>
      <c r="K177" s="11">
        <f t="shared" si="46"/>
        <v>0.46948356807511737</v>
      </c>
      <c r="L177" s="11">
        <f t="shared" si="47"/>
        <v>0.29325513196480935</v>
      </c>
      <c r="M177" s="11">
        <f t="shared" si="48"/>
        <v>0.26525198938992045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-0.27548624692556134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0.23043796250332466</v>
      </c>
      <c r="Q177" s="11">
        <f>2*'OddsRatio_working_3-way'!K177*'OddsRatio_working_3-way'!L177*'OddsRatio_working_3-way'!M177</f>
        <v>7.3038973852083869E-2</v>
      </c>
      <c r="R177" s="11">
        <f t="shared" si="49"/>
        <v>0</v>
      </c>
      <c r="S177" s="11">
        <f t="shared" si="50"/>
        <v>-0.83647719287268407</v>
      </c>
      <c r="T177" s="11">
        <f t="shared" si="51"/>
        <v>-0.26512747793112013</v>
      </c>
      <c r="U177" s="11">
        <f>'OddsRatio_working_3-way'!S177-'OddsRatio_working_3-way'!R177^2/3</f>
        <v>-0.83647719287268407</v>
      </c>
      <c r="V177" s="11">
        <f>'OddsRatio_working_3-way'!S177*'OddsRatio_working_3-way'!R177/3-2*'OddsRatio_working_3-way'!R177^3/27-'OddsRatio_working_3-way'!T177</f>
        <v>0.26512747793112013</v>
      </c>
      <c r="W177" s="11">
        <f>'OddsRatio_working_3-way'!V177^2+4*'OddsRatio_working_3-way'!U177^3/27</f>
        <v>-1.6415294784076565E-2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0.14723100415519921</v>
      </c>
      <c r="Y177" s="11">
        <f>IF('OddsRatio_working_3-way'!W177&gt;=0,IF('OddsRatio_working_3-way'!V177+SQRT('OddsRatio_working_3-way'!W177)&gt;0,0,PI()),ACOS('OddsRatio_working_3-way'!V177/(2*'OddsRatio_working_3-way'!X177)))</f>
        <v>0.45015600288816793</v>
      </c>
      <c r="Z177" s="11">
        <f>'OddsRatio_working_3-way'!X177^(1/3)*COS('OddsRatio_working_3-way'!Y177/3)</f>
        <v>0.52210609783399908</v>
      </c>
      <c r="AA177" s="11">
        <f>'OddsRatio_working_3-way'!X177^(1/3)*COS(('OddsRatio_working_3-way'!Y177+2*PI())/3)</f>
        <v>-0.32941396736889667</v>
      </c>
      <c r="AB177" s="11">
        <f>'OddsRatio_working_3-way'!X177^(1/3)*COS(('OddsRatio_working_3-way'!Y177+4*PI())/3)</f>
        <v>-0.19269213046510256</v>
      </c>
      <c r="AC177" s="11">
        <f>'OddsRatio_working_3-way'!X177^(1/3)*SIN('OddsRatio_working_3-way'!Y177/3)</f>
        <v>7.8936389340505717E-2</v>
      </c>
      <c r="AD177" s="11">
        <f>'OddsRatio_working_3-way'!X177^(1/3)*SIN(('OddsRatio_working_3-way'!Y177+2*PI())/3)</f>
        <v>0.41268894952475388</v>
      </c>
      <c r="AE177" s="11">
        <f>'OddsRatio_working_3-way'!X177^(1/3)*SIN(('OddsRatio_working_3-way'!Y177+4*PI())/3)</f>
        <v>-0.49162533886525955</v>
      </c>
      <c r="AF177" s="11">
        <f>-'OddsRatio_working_3-way'!U177/(3*'OddsRatio_working_3-way'!X177^(1/3))*COS(('OddsRatio_working_3-way'!Y177)/3)</f>
        <v>0.52210609783399908</v>
      </c>
      <c r="AG177" s="11">
        <f>-'OddsRatio_working_3-way'!U177/(3*'OddsRatio_working_3-way'!X177^(1/3))*COS(('OddsRatio_working_3-way'!Y177+2*PI())/3)</f>
        <v>-0.32941396736889667</v>
      </c>
      <c r="AH177" s="11">
        <f>-'OddsRatio_working_3-way'!U177/(3*'OddsRatio_working_3-way'!X177^(1/3))*COS(('OddsRatio_working_3-way'!Y177+4*PI())/3)</f>
        <v>-0.19269213046510256</v>
      </c>
      <c r="AI177" s="11">
        <f>'OddsRatio_working_3-way'!U177/(3*'OddsRatio_working_3-way'!X177^(1/3))*SIN(('OddsRatio_working_3-way'!Y177)/3)</f>
        <v>-7.8936389340505717E-2</v>
      </c>
      <c r="AJ177" s="11">
        <f>'OddsRatio_working_3-way'!U177/(3*'OddsRatio_working_3-way'!X177^(1/3))*SIN(('OddsRatio_working_3-way'!Y177+2*PI())/3)</f>
        <v>-0.41268894952475388</v>
      </c>
      <c r="AK177" s="11">
        <f>'OddsRatio_working_3-way'!U177/(3*'OddsRatio_working_3-way'!X177^(1/3))*SIN(('OddsRatio_working_3-way'!Y177+4*PI())/3)</f>
        <v>0.49162533886525955</v>
      </c>
      <c r="AL177" s="11">
        <f>'OddsRatio_working_3-way'!Z177+'OddsRatio_working_3-way'!AF177</f>
        <v>1.0442121956679982</v>
      </c>
      <c r="AM177" s="11">
        <f>'OddsRatio_working_3-way'!AA177+'OddsRatio_working_3-way'!AG177</f>
        <v>-0.65882793473779333</v>
      </c>
      <c r="AN177" s="11">
        <f>'OddsRatio_working_3-way'!AB177+'OddsRatio_working_3-way'!AH177</f>
        <v>-0.38538426093020511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1.0442121956679982</v>
      </c>
      <c r="AS177" s="11">
        <f>IF(('OddsRatio_working_3-way'!X177=0),IF(Q177&gt;0,-Q177^(1/3),(-Q177)^(1/3)),'OddsRatio_working_3-way'!AM177-'OddsRatio_working_3-way'!R177/3)</f>
        <v>-0.65882793473779333</v>
      </c>
      <c r="AT177" s="11">
        <f>IF(('OddsRatio_working_3-way'!X177=0),IF(Q177&gt;0,-Q177^(1/3),(-Q177)^(1/3)),'OddsRatio_working_3-way'!AN177-'OddsRatio_working_3-way'!R177/3)</f>
        <v>-0.38538426093020511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3.21</v>
      </c>
      <c r="D178" s="9">
        <f t="shared" si="39"/>
        <v>0.40517459796412397</v>
      </c>
      <c r="E178" s="9">
        <f t="shared" si="40"/>
        <v>0.29188876533097885</v>
      </c>
      <c r="F178" s="9">
        <f t="shared" si="41"/>
        <v>0.3029366367048974</v>
      </c>
      <c r="G178" s="9">
        <f t="shared" si="42"/>
        <v>1.0411856749638591</v>
      </c>
      <c r="H178" s="9">
        <f t="shared" si="43"/>
        <v>2.4680718016990411</v>
      </c>
      <c r="I178" s="9">
        <f t="shared" si="44"/>
        <v>3.4259626226657911</v>
      </c>
      <c r="J178" s="9">
        <f t="shared" si="45"/>
        <v>3.3010203416701285</v>
      </c>
      <c r="K178" s="11">
        <f t="shared" si="46"/>
        <v>0.41493775933609955</v>
      </c>
      <c r="L178" s="11">
        <f t="shared" si="47"/>
        <v>0.3003003003003003</v>
      </c>
      <c r="M178" s="11">
        <f t="shared" si="48"/>
        <v>0.3115264797507788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-0.28183894135730336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0.23096738495970662</v>
      </c>
      <c r="Q178" s="11">
        <f>2*'OddsRatio_working_3-way'!K178*'OddsRatio_working_3-way'!L178*'OddsRatio_working_3-way'!M178</f>
        <v>7.7636095784775344E-2</v>
      </c>
      <c r="R178" s="11">
        <f t="shared" si="49"/>
        <v>0</v>
      </c>
      <c r="S178" s="11">
        <f t="shared" si="50"/>
        <v>-0.81950132173856005</v>
      </c>
      <c r="T178" s="11">
        <f t="shared" si="51"/>
        <v>-0.27546262915581854</v>
      </c>
      <c r="U178" s="11">
        <f>'OddsRatio_working_3-way'!S178-'OddsRatio_working_3-way'!R178^2/3</f>
        <v>-0.81950132173856005</v>
      </c>
      <c r="V178" s="11">
        <f>'OddsRatio_working_3-way'!S178*'OddsRatio_working_3-way'!R178/3-2*'OddsRatio_working_3-way'!R178^3/27-'OddsRatio_working_3-way'!T178</f>
        <v>0.27546262915581854</v>
      </c>
      <c r="W178" s="11">
        <f>'OddsRatio_working_3-way'!V178^2+4*'OddsRatio_working_3-way'!U178^3/27</f>
        <v>-5.6555514703910542E-3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0.14277185606048823</v>
      </c>
      <c r="Y178" s="11">
        <f>IF('OddsRatio_working_3-way'!W178&gt;=0,IF('OddsRatio_working_3-way'!V178+SQRT('OddsRatio_working_3-way'!W178)&gt;0,0,PI()),ACOS('OddsRatio_working_3-way'!V178/(2*'OddsRatio_working_3-way'!X178)))</f>
        <v>0.2665129822744301</v>
      </c>
      <c r="Z178" s="11">
        <f>'OddsRatio_working_3-way'!X178^(1/3)*COS('OddsRatio_working_3-way'!Y178/3)</f>
        <v>0.52059283748192953</v>
      </c>
      <c r="AA178" s="11">
        <f>'OddsRatio_working_3-way'!X178^(1/3)*COS(('OddsRatio_working_3-way'!Y178+2*PI())/3)</f>
        <v>-0.30045427733084695</v>
      </c>
      <c r="AB178" s="11">
        <f>'OddsRatio_working_3-way'!X178^(1/3)*COS(('OddsRatio_working_3-way'!Y178+4*PI())/3)</f>
        <v>-0.22013856015108291</v>
      </c>
      <c r="AC178" s="11">
        <f>'OddsRatio_working_3-way'!X178^(1/3)*SIN('OddsRatio_working_3-way'!Y178/3)</f>
        <v>4.6370300933894826E-2</v>
      </c>
      <c r="AD178" s="11">
        <f>'OddsRatio_working_3-way'!X178^(1/3)*SIN(('OddsRatio_working_3-way'!Y178+2*PI())/3)</f>
        <v>0.4276614718206273</v>
      </c>
      <c r="AE178" s="11">
        <f>'OddsRatio_working_3-way'!X178^(1/3)*SIN(('OddsRatio_working_3-way'!Y178+4*PI())/3)</f>
        <v>-0.47403177275452196</v>
      </c>
      <c r="AF178" s="11">
        <f>-'OddsRatio_working_3-way'!U178/(3*'OddsRatio_working_3-way'!X178^(1/3))*COS(('OddsRatio_working_3-way'!Y178)/3)</f>
        <v>0.52059283748192953</v>
      </c>
      <c r="AG178" s="11">
        <f>-'OddsRatio_working_3-way'!U178/(3*'OddsRatio_working_3-way'!X178^(1/3))*COS(('OddsRatio_working_3-way'!Y178+2*PI())/3)</f>
        <v>-0.30045427733084695</v>
      </c>
      <c r="AH178" s="11">
        <f>-'OddsRatio_working_3-way'!U178/(3*'OddsRatio_working_3-way'!X178^(1/3))*COS(('OddsRatio_working_3-way'!Y178+4*PI())/3)</f>
        <v>-0.22013856015108291</v>
      </c>
      <c r="AI178" s="11">
        <f>'OddsRatio_working_3-way'!U178/(3*'OddsRatio_working_3-way'!X178^(1/3))*SIN(('OddsRatio_working_3-way'!Y178)/3)</f>
        <v>-4.6370300933894826E-2</v>
      </c>
      <c r="AJ178" s="11">
        <f>'OddsRatio_working_3-way'!U178/(3*'OddsRatio_working_3-way'!X178^(1/3))*SIN(('OddsRatio_working_3-way'!Y178+2*PI())/3)</f>
        <v>-0.4276614718206273</v>
      </c>
      <c r="AK178" s="11">
        <f>'OddsRatio_working_3-way'!U178/(3*'OddsRatio_working_3-way'!X178^(1/3))*SIN(('OddsRatio_working_3-way'!Y178+4*PI())/3)</f>
        <v>0.47403177275452196</v>
      </c>
      <c r="AL178" s="11">
        <f>'OddsRatio_working_3-way'!Z178+'OddsRatio_working_3-way'!AF178</f>
        <v>1.0411856749638591</v>
      </c>
      <c r="AM178" s="11">
        <f>'OddsRatio_working_3-way'!AA178+'OddsRatio_working_3-way'!AG178</f>
        <v>-0.60090855466169391</v>
      </c>
      <c r="AN178" s="11">
        <f>'OddsRatio_working_3-way'!AB178+'OddsRatio_working_3-way'!AH178</f>
        <v>-0.44027712030216581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1.0411856749638591</v>
      </c>
      <c r="AS178" s="11">
        <f>IF(('OddsRatio_working_3-way'!X178=0),IF(Q178&gt;0,-Q178^(1/3),(-Q178)^(1/3)),'OddsRatio_working_3-way'!AM178-'OddsRatio_working_3-way'!R178/3)</f>
        <v>-0.60090855466169391</v>
      </c>
      <c r="AT178" s="11">
        <f>IF(('OddsRatio_working_3-way'!X178=0),IF(Q178&gt;0,-Q178^(1/3),(-Q178)^(1/3)),'OddsRatio_working_3-way'!AN178-'OddsRatio_working_3-way'!R178/3)</f>
        <v>-0.44027712030216581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9.16</v>
      </c>
      <c r="B179" s="4">
        <f>IF('True_Odds_Calculator_3-way'!B180="","",'True_Odds_Calculator_3-way'!B180)</f>
        <v>4.95</v>
      </c>
      <c r="C179" s="4">
        <f>IF('True_Odds_Calculator_3-way'!C180="","",'True_Odds_Calculator_3-way'!C180)</f>
        <v>1.39</v>
      </c>
      <c r="D179" s="9">
        <f t="shared" si="39"/>
        <v>0.10283084750642608</v>
      </c>
      <c r="E179" s="9">
        <f t="shared" si="40"/>
        <v>0.19144773890890615</v>
      </c>
      <c r="F179" s="9">
        <f t="shared" si="41"/>
        <v>0.70572141358466789</v>
      </c>
      <c r="G179" s="9">
        <f t="shared" si="42"/>
        <v>1.0692044530082885</v>
      </c>
      <c r="H179" s="9">
        <f t="shared" si="43"/>
        <v>9.7247083365476321</v>
      </c>
      <c r="I179" s="9">
        <f t="shared" si="44"/>
        <v>5.2233575893827391</v>
      </c>
      <c r="J179" s="9">
        <f t="shared" si="45"/>
        <v>1.4169897366732325</v>
      </c>
      <c r="K179" s="11">
        <f t="shared" si="46"/>
        <v>0.1091703056768559</v>
      </c>
      <c r="L179" s="11">
        <f t="shared" si="47"/>
        <v>0.20202020202020202</v>
      </c>
      <c r="M179" s="11">
        <f t="shared" si="48"/>
        <v>0.71942446043165476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-0.19945107827989306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0.19833279862810826</v>
      </c>
      <c r="Q179" s="11">
        <f>2*'OddsRatio_working_3-way'!K179*'OddsRatio_working_3-way'!L179*'OddsRatio_working_3-way'!M179</f>
        <v>3.1733247780497326E-2</v>
      </c>
      <c r="R179" s="11">
        <f t="shared" si="49"/>
        <v>0</v>
      </c>
      <c r="S179" s="11">
        <f t="shared" si="50"/>
        <v>-0.99439321330609454</v>
      </c>
      <c r="T179" s="11">
        <f t="shared" si="51"/>
        <v>-0.15910291412897515</v>
      </c>
      <c r="U179" s="11">
        <f>'OddsRatio_working_3-way'!S179-'OddsRatio_working_3-way'!R179^2/3</f>
        <v>-0.99439321330609454</v>
      </c>
      <c r="V179" s="11">
        <f>'OddsRatio_working_3-way'!S179*'OddsRatio_working_3-way'!R179/3-2*'OddsRatio_working_3-way'!R179^3/27-'OddsRatio_working_3-way'!T179</f>
        <v>0.15910291412897515</v>
      </c>
      <c r="W179" s="11">
        <f>'OddsRatio_working_3-way'!V179^2+4*'OddsRatio_working_3-way'!U179^3/27</f>
        <v>-0.12035645113553614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0.19083382065285767</v>
      </c>
      <c r="Y179" s="11">
        <f>IF('OddsRatio_working_3-way'!W179&gt;=0,IF('OddsRatio_working_3-way'!V179+SQRT('OddsRatio_working_3-way'!W179)&gt;0,0,PI()),ACOS('OddsRatio_working_3-way'!V179/(2*'OddsRatio_working_3-way'!X179)))</f>
        <v>1.1408054981626632</v>
      </c>
      <c r="Z179" s="11">
        <f>'OddsRatio_working_3-way'!X179^(1/3)*COS('OddsRatio_working_3-way'!Y179/3)</f>
        <v>0.53460222650414424</v>
      </c>
      <c r="AA179" s="11">
        <f>'OddsRatio_working_3-way'!X179^(1/3)*COS(('OddsRatio_working_3-way'!Y179+2*PI())/3)</f>
        <v>-0.45236501542948854</v>
      </c>
      <c r="AB179" s="11">
        <f>'OddsRatio_working_3-way'!X179^(1/3)*COS(('OddsRatio_working_3-way'!Y179+4*PI())/3)</f>
        <v>-8.2237211074655925E-2</v>
      </c>
      <c r="AC179" s="11">
        <f>'OddsRatio_working_3-way'!X179^(1/3)*SIN('OddsRatio_working_3-way'!Y179/3)</f>
        <v>0.21369338747882791</v>
      </c>
      <c r="AD179" s="11">
        <f>'OddsRatio_working_3-way'!X179^(1/3)*SIN(('OddsRatio_working_3-way'!Y179+2*PI())/3)</f>
        <v>0.35613241533289758</v>
      </c>
      <c r="AE179" s="11">
        <f>'OddsRatio_working_3-way'!X179^(1/3)*SIN(('OddsRatio_working_3-way'!Y179+4*PI())/3)</f>
        <v>-0.56982580281172535</v>
      </c>
      <c r="AF179" s="11">
        <f>-'OddsRatio_working_3-way'!U179/(3*'OddsRatio_working_3-way'!X179^(1/3))*COS(('OddsRatio_working_3-way'!Y179)/3)</f>
        <v>0.53460222650414424</v>
      </c>
      <c r="AG179" s="11">
        <f>-'OddsRatio_working_3-way'!U179/(3*'OddsRatio_working_3-way'!X179^(1/3))*COS(('OddsRatio_working_3-way'!Y179+2*PI())/3)</f>
        <v>-0.45236501542948854</v>
      </c>
      <c r="AH179" s="11">
        <f>-'OddsRatio_working_3-way'!U179/(3*'OddsRatio_working_3-way'!X179^(1/3))*COS(('OddsRatio_working_3-way'!Y179+4*PI())/3)</f>
        <v>-8.2237211074655925E-2</v>
      </c>
      <c r="AI179" s="11">
        <f>'OddsRatio_working_3-way'!U179/(3*'OddsRatio_working_3-way'!X179^(1/3))*SIN(('OddsRatio_working_3-way'!Y179)/3)</f>
        <v>-0.21369338747882791</v>
      </c>
      <c r="AJ179" s="11">
        <f>'OddsRatio_working_3-way'!U179/(3*'OddsRatio_working_3-way'!X179^(1/3))*SIN(('OddsRatio_working_3-way'!Y179+2*PI())/3)</f>
        <v>-0.35613241533289758</v>
      </c>
      <c r="AK179" s="11">
        <f>'OddsRatio_working_3-way'!U179/(3*'OddsRatio_working_3-way'!X179^(1/3))*SIN(('OddsRatio_working_3-way'!Y179+4*PI())/3)</f>
        <v>0.56982580281172535</v>
      </c>
      <c r="AL179" s="11">
        <f>'OddsRatio_working_3-way'!Z179+'OddsRatio_working_3-way'!AF179</f>
        <v>1.0692044530082885</v>
      </c>
      <c r="AM179" s="11">
        <f>'OddsRatio_working_3-way'!AA179+'OddsRatio_working_3-way'!AG179</f>
        <v>-0.90473003085897707</v>
      </c>
      <c r="AN179" s="11">
        <f>'OddsRatio_working_3-way'!AB179+'OddsRatio_working_3-way'!AH179</f>
        <v>-0.16447442214931185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1.0692044530082885</v>
      </c>
      <c r="AS179" s="11">
        <f>IF(('OddsRatio_working_3-way'!X179=0),IF(Q179&gt;0,-Q179^(1/3),(-Q179)^(1/3)),'OddsRatio_working_3-way'!AM179-'OddsRatio_working_3-way'!R179/3)</f>
        <v>-0.90473003085897707</v>
      </c>
      <c r="AT179" s="11">
        <f>IF(('OddsRatio_working_3-way'!X179=0),IF(Q179&gt;0,-Q179^(1/3),(-Q179)^(1/3)),'OddsRatio_working_3-way'!AN179-'OddsRatio_working_3-way'!R179/3)</f>
        <v>-0.16447442214931185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2.93</v>
      </c>
      <c r="B180" s="4">
        <f>IF('True_Odds_Calculator_3-way'!B181="","",'True_Odds_Calculator_3-way'!B181)</f>
        <v>3.06</v>
      </c>
      <c r="C180" s="4">
        <f>IF('True_Odds_Calculator_3-way'!C181="","",'True_Odds_Calculator_3-way'!C181)</f>
        <v>2.82</v>
      </c>
      <c r="D180" s="9">
        <f t="shared" si="39"/>
        <v>0.33372021041993072</v>
      </c>
      <c r="E180" s="9">
        <f t="shared" si="40"/>
        <v>0.31938648066491626</v>
      </c>
      <c r="F180" s="9">
        <f t="shared" si="41"/>
        <v>0.34689330891515324</v>
      </c>
      <c r="G180" s="9">
        <f t="shared" si="42"/>
        <v>1.0344674314665738</v>
      </c>
      <c r="H180" s="9">
        <f t="shared" si="43"/>
        <v>2.9965221427304876</v>
      </c>
      <c r="I180" s="9">
        <f t="shared" si="44"/>
        <v>3.1310029088211411</v>
      </c>
      <c r="J180" s="9">
        <f t="shared" si="45"/>
        <v>2.8827307252691643</v>
      </c>
      <c r="K180" s="11">
        <f t="shared" si="46"/>
        <v>0.34129692832764502</v>
      </c>
      <c r="L180" s="11">
        <f t="shared" si="47"/>
        <v>0.32679738562091504</v>
      </c>
      <c r="M180" s="11">
        <f t="shared" si="48"/>
        <v>0.3546099290780142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-0.2861921796127096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0.22979362554855809</v>
      </c>
      <c r="Q180" s="11">
        <f>2*'OddsRatio_working_3-way'!K180*'OddsRatio_working_3-way'!L180*'OddsRatio_working_3-way'!M180</f>
        <v>7.9102797090725679E-2</v>
      </c>
      <c r="R180" s="11">
        <f t="shared" si="49"/>
        <v>0</v>
      </c>
      <c r="S180" s="11">
        <f t="shared" si="50"/>
        <v>-0.80293467787808526</v>
      </c>
      <c r="T180" s="11">
        <f t="shared" si="51"/>
        <v>-0.2763974794761051</v>
      </c>
      <c r="U180" s="11">
        <f>'OddsRatio_working_3-way'!S180-'OddsRatio_working_3-way'!R180^2/3</f>
        <v>-0.80293467787808526</v>
      </c>
      <c r="V180" s="11">
        <f>'OddsRatio_working_3-way'!S180*'OddsRatio_working_3-way'!R180/3-2*'OddsRatio_working_3-way'!R180^3/27-'OddsRatio_working_3-way'!T180</f>
        <v>0.2763974794761051</v>
      </c>
      <c r="W180" s="11">
        <f>'OddsRatio_working_3-way'!V180^2+4*'OddsRatio_working_3-way'!U180^3/27</f>
        <v>-2.9410391741101216E-4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0.13846449958216273</v>
      </c>
      <c r="Y180" s="11">
        <f>IF('OddsRatio_working_3-way'!W180&gt;=0,IF('OddsRatio_working_3-way'!V180+SQRT('OddsRatio_working_3-way'!W180)&gt;0,0,PI()),ACOS('OddsRatio_working_3-way'!V180/(2*'OddsRatio_working_3-way'!X180)))</f>
        <v>6.1966924960725533E-2</v>
      </c>
      <c r="Z180" s="11">
        <f>'OddsRatio_working_3-way'!X180^(1/3)*COS('OddsRatio_working_3-way'!Y180/3)</f>
        <v>0.51723371573328691</v>
      </c>
      <c r="AA180" s="11">
        <f>'OddsRatio_working_3-way'!X180^(1/3)*COS(('OddsRatio_working_3-way'!Y180+2*PI())/3)</f>
        <v>-0.26787061121727251</v>
      </c>
      <c r="AB180" s="11">
        <f>'OddsRatio_working_3-way'!X180^(1/3)*COS(('OddsRatio_working_3-way'!Y180+4*PI())/3)</f>
        <v>-0.24936310451601451</v>
      </c>
      <c r="AC180" s="11">
        <f>'OddsRatio_working_3-way'!X180^(1/3)*SIN('OddsRatio_working_3-way'!Y180/3)</f>
        <v>1.068531397600026E-2</v>
      </c>
      <c r="AD180" s="11">
        <f>'OddsRatio_working_3-way'!X180^(1/3)*SIN(('OddsRatio_working_3-way'!Y180+2*PI())/3)</f>
        <v>0.44259488053084534</v>
      </c>
      <c r="AE180" s="11">
        <f>'OddsRatio_working_3-way'!X180^(1/3)*SIN(('OddsRatio_working_3-way'!Y180+4*PI())/3)</f>
        <v>-0.45328019450684542</v>
      </c>
      <c r="AF180" s="11">
        <f>-'OddsRatio_working_3-way'!U180/(3*'OddsRatio_working_3-way'!X180^(1/3))*COS(('OddsRatio_working_3-way'!Y180)/3)</f>
        <v>0.51723371573328702</v>
      </c>
      <c r="AG180" s="11">
        <f>-'OddsRatio_working_3-way'!U180/(3*'OddsRatio_working_3-way'!X180^(1/3))*COS(('OddsRatio_working_3-way'!Y180+2*PI())/3)</f>
        <v>-0.26787061121727257</v>
      </c>
      <c r="AH180" s="11">
        <f>-'OddsRatio_working_3-way'!U180/(3*'OddsRatio_working_3-way'!X180^(1/3))*COS(('OddsRatio_working_3-way'!Y180+4*PI())/3)</f>
        <v>-0.24936310451601457</v>
      </c>
      <c r="AI180" s="11">
        <f>'OddsRatio_working_3-way'!U180/(3*'OddsRatio_working_3-way'!X180^(1/3))*SIN(('OddsRatio_working_3-way'!Y180)/3)</f>
        <v>-1.0685313976000262E-2</v>
      </c>
      <c r="AJ180" s="11">
        <f>'OddsRatio_working_3-way'!U180/(3*'OddsRatio_working_3-way'!X180^(1/3))*SIN(('OddsRatio_working_3-way'!Y180+2*PI())/3)</f>
        <v>-0.44259488053084539</v>
      </c>
      <c r="AK180" s="11">
        <f>'OddsRatio_working_3-way'!U180/(3*'OddsRatio_working_3-way'!X180^(1/3))*SIN(('OddsRatio_working_3-way'!Y180+4*PI())/3)</f>
        <v>0.45328019450684554</v>
      </c>
      <c r="AL180" s="11">
        <f>'OddsRatio_working_3-way'!Z180+'OddsRatio_working_3-way'!AF180</f>
        <v>1.0344674314665738</v>
      </c>
      <c r="AM180" s="11">
        <f>'OddsRatio_working_3-way'!AA180+'OddsRatio_working_3-way'!AG180</f>
        <v>-0.53574122243454503</v>
      </c>
      <c r="AN180" s="11">
        <f>'OddsRatio_working_3-way'!AB180+'OddsRatio_working_3-way'!AH180</f>
        <v>-0.49872620903202908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1.0344674314665738</v>
      </c>
      <c r="AS180" s="11">
        <f>IF(('OddsRatio_working_3-way'!X180=0),IF(Q180&gt;0,-Q180^(1/3),(-Q180)^(1/3)),'OddsRatio_working_3-way'!AM180-'OddsRatio_working_3-way'!R180/3)</f>
        <v>-0.53574122243454503</v>
      </c>
      <c r="AT180" s="11">
        <f>IF(('OddsRatio_working_3-way'!X180=0),IF(Q180&gt;0,-Q180^(1/3),(-Q180)^(1/3)),'OddsRatio_working_3-way'!AN180-'OddsRatio_working_3-way'!R180/3)</f>
        <v>-0.49872620903202908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8.27</v>
      </c>
      <c r="B181" s="4">
        <f>IF('True_Odds_Calculator_3-way'!B182="","",'True_Odds_Calculator_3-way'!B182)</f>
        <v>4.8099999999999996</v>
      </c>
      <c r="C181" s="4">
        <f>IF('True_Odds_Calculator_3-way'!C182="","",'True_Odds_Calculator_3-way'!C182)</f>
        <v>1.43</v>
      </c>
      <c r="D181" s="9">
        <f t="shared" si="39"/>
        <v>0.11481024500745436</v>
      </c>
      <c r="E181" s="9">
        <f t="shared" si="40"/>
        <v>0.19838891938981351</v>
      </c>
      <c r="F181" s="9">
        <f t="shared" si="41"/>
        <v>0.68680083560273197</v>
      </c>
      <c r="G181" s="9">
        <f t="shared" si="42"/>
        <v>1.0605260098757385</v>
      </c>
      <c r="H181" s="9">
        <f t="shared" si="43"/>
        <v>8.710024091796619</v>
      </c>
      <c r="I181" s="9">
        <f t="shared" si="44"/>
        <v>5.0406040976265638</v>
      </c>
      <c r="J181" s="9">
        <f t="shared" si="45"/>
        <v>1.4560261842465676</v>
      </c>
      <c r="K181" s="11">
        <f t="shared" si="46"/>
        <v>0.12091898428053205</v>
      </c>
      <c r="L181" s="11">
        <f t="shared" si="47"/>
        <v>0.20790020790020791</v>
      </c>
      <c r="M181" s="11">
        <f t="shared" si="48"/>
        <v>0.69930069930069938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-0.20938290392294667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0.20234324020018379</v>
      </c>
      <c r="Q181" s="11">
        <f>2*'OddsRatio_working_3-way'!K181*'OddsRatio_working_3-way'!L181*'OddsRatio_working_3-way'!M181</f>
        <v>3.515955520420222E-2</v>
      </c>
      <c r="R181" s="11">
        <f t="shared" si="49"/>
        <v>0</v>
      </c>
      <c r="S181" s="11">
        <f t="shared" si="50"/>
        <v>-0.96637899469885336</v>
      </c>
      <c r="T181" s="11">
        <f t="shared" si="51"/>
        <v>-0.16791989482169473</v>
      </c>
      <c r="U181" s="11">
        <f>'OddsRatio_working_3-way'!S181-'OddsRatio_working_3-way'!R181^2/3</f>
        <v>-0.96637899469885336</v>
      </c>
      <c r="V181" s="11">
        <f>'OddsRatio_working_3-way'!S181*'OddsRatio_working_3-way'!R181/3-2*'OddsRatio_working_3-way'!R181^3/27-'OddsRatio_working_3-way'!T181</f>
        <v>0.16791989482169473</v>
      </c>
      <c r="W181" s="11">
        <f>'OddsRatio_working_3-way'!V181^2+4*'OddsRatio_working_3-way'!U181^3/27</f>
        <v>-0.10550514534470362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0.18282658205361757</v>
      </c>
      <c r="Y181" s="11">
        <f>IF('OddsRatio_working_3-way'!W181&gt;=0,IF('OddsRatio_working_3-way'!V181+SQRT('OddsRatio_working_3-way'!W181)&gt;0,0,PI()),ACOS('OddsRatio_working_3-way'!V181/(2*'OddsRatio_working_3-way'!X181)))</f>
        <v>1.0936650751082513</v>
      </c>
      <c r="Z181" s="11">
        <f>'OddsRatio_working_3-way'!X181^(1/3)*COS('OddsRatio_working_3-way'!Y181/3)</f>
        <v>0.53026300493786926</v>
      </c>
      <c r="AA181" s="11">
        <f>'OddsRatio_working_3-way'!X181^(1/3)*COS(('OddsRatio_working_3-way'!Y181+2*PI())/3)</f>
        <v>-0.44037592569092854</v>
      </c>
      <c r="AB181" s="11">
        <f>'OddsRatio_working_3-way'!X181^(1/3)*COS(('OddsRatio_working_3-way'!Y181+4*PI())/3)</f>
        <v>-8.9887079246940602E-2</v>
      </c>
      <c r="AC181" s="11">
        <f>'OddsRatio_working_3-way'!X181^(1/3)*SIN('OddsRatio_working_3-way'!Y181/3)</f>
        <v>0.20235482984239772</v>
      </c>
      <c r="AD181" s="11">
        <f>'OddsRatio_working_3-way'!X181^(1/3)*SIN(('OddsRatio_working_3-way'!Y181+2*PI())/3)</f>
        <v>0.35804381804206908</v>
      </c>
      <c r="AE181" s="11">
        <f>'OddsRatio_working_3-way'!X181^(1/3)*SIN(('OddsRatio_working_3-way'!Y181+4*PI())/3)</f>
        <v>-0.56039864788446692</v>
      </c>
      <c r="AF181" s="11">
        <f>-'OddsRatio_working_3-way'!U181/(3*'OddsRatio_working_3-way'!X181^(1/3))*COS(('OddsRatio_working_3-way'!Y181)/3)</f>
        <v>0.53026300493786926</v>
      </c>
      <c r="AG181" s="11">
        <f>-'OddsRatio_working_3-way'!U181/(3*'OddsRatio_working_3-way'!X181^(1/3))*COS(('OddsRatio_working_3-way'!Y181+2*PI())/3)</f>
        <v>-0.44037592569092854</v>
      </c>
      <c r="AH181" s="11">
        <f>-'OddsRatio_working_3-way'!U181/(3*'OddsRatio_working_3-way'!X181^(1/3))*COS(('OddsRatio_working_3-way'!Y181+4*PI())/3)</f>
        <v>-8.9887079246940602E-2</v>
      </c>
      <c r="AI181" s="11">
        <f>'OddsRatio_working_3-way'!U181/(3*'OddsRatio_working_3-way'!X181^(1/3))*SIN(('OddsRatio_working_3-way'!Y181)/3)</f>
        <v>-0.20235482984239772</v>
      </c>
      <c r="AJ181" s="11">
        <f>'OddsRatio_working_3-way'!U181/(3*'OddsRatio_working_3-way'!X181^(1/3))*SIN(('OddsRatio_working_3-way'!Y181+2*PI())/3)</f>
        <v>-0.35804381804206908</v>
      </c>
      <c r="AK181" s="11">
        <f>'OddsRatio_working_3-way'!U181/(3*'OddsRatio_working_3-way'!X181^(1/3))*SIN(('OddsRatio_working_3-way'!Y181+4*PI())/3)</f>
        <v>0.56039864788446692</v>
      </c>
      <c r="AL181" s="11">
        <f>'OddsRatio_working_3-way'!Z181+'OddsRatio_working_3-way'!AF181</f>
        <v>1.0605260098757385</v>
      </c>
      <c r="AM181" s="11">
        <f>'OddsRatio_working_3-way'!AA181+'OddsRatio_working_3-way'!AG181</f>
        <v>-0.88075185138185708</v>
      </c>
      <c r="AN181" s="11">
        <f>'OddsRatio_working_3-way'!AB181+'OddsRatio_working_3-way'!AH181</f>
        <v>-0.1797741584938812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1.0605260098757385</v>
      </c>
      <c r="AS181" s="11">
        <f>IF(('OddsRatio_working_3-way'!X181=0),IF(Q181&gt;0,-Q181^(1/3),(-Q181)^(1/3)),'OddsRatio_working_3-way'!AM181-'OddsRatio_working_3-way'!R181/3)</f>
        <v>-0.88075185138185708</v>
      </c>
      <c r="AT181" s="11">
        <f>IF(('OddsRatio_working_3-way'!X181=0),IF(Q181&gt;0,-Q181^(1/3),(-Q181)^(1/3)),'OddsRatio_working_3-way'!AN181-'OddsRatio_working_3-way'!R181/3)</f>
        <v>-0.1797741584938812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1.76</v>
      </c>
      <c r="B182" s="4">
        <f>IF('True_Odds_Calculator_3-way'!B183="","",'True_Odds_Calculator_3-way'!B183)</f>
        <v>3.51</v>
      </c>
      <c r="C182" s="4">
        <f>IF('True_Odds_Calculator_3-way'!C183="","",'True_Odds_Calculator_3-way'!C183)</f>
        <v>5.82</v>
      </c>
      <c r="D182" s="9">
        <f t="shared" si="39"/>
        <v>0.55776583284891845</v>
      </c>
      <c r="E182" s="9">
        <f t="shared" si="40"/>
        <v>0.27635395186461109</v>
      </c>
      <c r="F182" s="9">
        <f t="shared" si="41"/>
        <v>0.16588021528647037</v>
      </c>
      <c r="G182" s="9">
        <f t="shared" si="42"/>
        <v>1.0432461577446821</v>
      </c>
      <c r="H182" s="9">
        <f t="shared" si="43"/>
        <v>1.7928670798859585</v>
      </c>
      <c r="I182" s="9">
        <f t="shared" si="44"/>
        <v>3.6185478559391515</v>
      </c>
      <c r="J182" s="9">
        <f t="shared" si="45"/>
        <v>6.0284464803293671</v>
      </c>
      <c r="K182" s="11">
        <f t="shared" si="46"/>
        <v>0.56818181818181823</v>
      </c>
      <c r="L182" s="11">
        <f t="shared" si="47"/>
        <v>0.28490028490028491</v>
      </c>
      <c r="M182" s="11">
        <f t="shared" si="48"/>
        <v>0.1718213058419244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-0.25573583219631324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0.22501203772681438</v>
      </c>
      <c r="Q182" s="11">
        <f>2*'OddsRatio_working_3-way'!K182*'OddsRatio_working_3-way'!L182*'OddsRatio_working_3-way'!M182</f>
        <v>5.5627203393526427E-2</v>
      </c>
      <c r="R182" s="11">
        <f t="shared" si="49"/>
        <v>0</v>
      </c>
      <c r="S182" s="11">
        <f t="shared" si="50"/>
        <v>-0.8798612059732247</v>
      </c>
      <c r="T182" s="11">
        <f t="shared" si="51"/>
        <v>-0.21751822150141525</v>
      </c>
      <c r="U182" s="11">
        <f>'OddsRatio_working_3-way'!S182-'OddsRatio_working_3-way'!R182^2/3</f>
        <v>-0.8798612059732247</v>
      </c>
      <c r="V182" s="11">
        <f>'OddsRatio_working_3-way'!S182*'OddsRatio_working_3-way'!R182/3-2*'OddsRatio_working_3-way'!R182^3/27-'OddsRatio_working_3-way'!T182</f>
        <v>0.21751822150141525</v>
      </c>
      <c r="W182" s="11">
        <f>'OddsRatio_working_3-way'!V182^2+4*'OddsRatio_working_3-way'!U182^3/27</f>
        <v>-5.3596875843854738E-2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0.15883250023924061</v>
      </c>
      <c r="Y182" s="11">
        <f>IF('OddsRatio_working_3-way'!W182&gt;=0,IF('OddsRatio_working_3-way'!V182+SQRT('OddsRatio_working_3-way'!W182)&gt;0,0,PI()),ACOS('OddsRatio_working_3-way'!V182/(2*'OddsRatio_working_3-way'!X182)))</f>
        <v>0.81654819609296581</v>
      </c>
      <c r="Z182" s="11">
        <f>'OddsRatio_working_3-way'!X182^(1/3)*COS('OddsRatio_working_3-way'!Y182/3)</f>
        <v>0.52162307887234094</v>
      </c>
      <c r="AA182" s="11">
        <f>'OddsRatio_working_3-way'!X182^(1/3)*COS(('OddsRatio_working_3-way'!Y182+2*PI())/3)</f>
        <v>-0.38689613081874497</v>
      </c>
      <c r="AB182" s="11">
        <f>'OddsRatio_working_3-way'!X182^(1/3)*COS(('OddsRatio_working_3-way'!Y182+4*PI())/3)</f>
        <v>-0.13472694805359617</v>
      </c>
      <c r="AC182" s="11">
        <f>'OddsRatio_working_3-way'!X182^(1/3)*SIN('OddsRatio_working_3-way'!Y182/3)</f>
        <v>0.14558994555078675</v>
      </c>
      <c r="AD182" s="11">
        <f>'OddsRatio_working_3-way'!X182^(1/3)*SIN(('OddsRatio_working_3-way'!Y182+2*PI())/3)</f>
        <v>0.37894386472830788</v>
      </c>
      <c r="AE182" s="11">
        <f>'OddsRatio_working_3-way'!X182^(1/3)*SIN(('OddsRatio_working_3-way'!Y182+4*PI())/3)</f>
        <v>-0.52453381027909451</v>
      </c>
      <c r="AF182" s="11">
        <f>-'OddsRatio_working_3-way'!U182/(3*'OddsRatio_working_3-way'!X182^(1/3))*COS(('OddsRatio_working_3-way'!Y182)/3)</f>
        <v>0.52162307887234105</v>
      </c>
      <c r="AG182" s="11">
        <f>-'OddsRatio_working_3-way'!U182/(3*'OddsRatio_working_3-way'!X182^(1/3))*COS(('OddsRatio_working_3-way'!Y182+2*PI())/3)</f>
        <v>-0.38689613081874508</v>
      </c>
      <c r="AH182" s="11">
        <f>-'OddsRatio_working_3-way'!U182/(3*'OddsRatio_working_3-way'!X182^(1/3))*COS(('OddsRatio_working_3-way'!Y182+4*PI())/3)</f>
        <v>-0.1347269480535962</v>
      </c>
      <c r="AI182" s="11">
        <f>'OddsRatio_working_3-way'!U182/(3*'OddsRatio_working_3-way'!X182^(1/3))*SIN(('OddsRatio_working_3-way'!Y182)/3)</f>
        <v>-0.14558994555078678</v>
      </c>
      <c r="AJ182" s="11">
        <f>'OddsRatio_working_3-way'!U182/(3*'OddsRatio_working_3-way'!X182^(1/3))*SIN(('OddsRatio_working_3-way'!Y182+2*PI())/3)</f>
        <v>-0.37894386472830799</v>
      </c>
      <c r="AK182" s="11">
        <f>'OddsRatio_working_3-way'!U182/(3*'OddsRatio_working_3-way'!X182^(1/3))*SIN(('OddsRatio_working_3-way'!Y182+4*PI())/3)</f>
        <v>0.52453381027909463</v>
      </c>
      <c r="AL182" s="11">
        <f>'OddsRatio_working_3-way'!Z182+'OddsRatio_working_3-way'!AF182</f>
        <v>1.0432461577446821</v>
      </c>
      <c r="AM182" s="11">
        <f>'OddsRatio_working_3-way'!AA182+'OddsRatio_working_3-way'!AG182</f>
        <v>-0.77379226163749004</v>
      </c>
      <c r="AN182" s="11">
        <f>'OddsRatio_working_3-way'!AB182+'OddsRatio_working_3-way'!AH182</f>
        <v>-0.26945389610719239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1.0432461577446821</v>
      </c>
      <c r="AS182" s="11">
        <f>IF(('OddsRatio_working_3-way'!X182=0),IF(Q182&gt;0,-Q182^(1/3),(-Q182)^(1/3)),'OddsRatio_working_3-way'!AM182-'OddsRatio_working_3-way'!R182/3)</f>
        <v>-0.77379226163749004</v>
      </c>
      <c r="AT182" s="11">
        <f>IF(('OddsRatio_working_3-way'!X182=0),IF(Q182&gt;0,-Q182^(1/3),(-Q182)^(1/3)),'OddsRatio_working_3-way'!AN182-'OddsRatio_working_3-way'!R182/3)</f>
        <v>-0.26945389610719239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3.28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2.44</v>
      </c>
      <c r="D183" s="9">
        <f t="shared" si="39"/>
        <v>0.29776616985998666</v>
      </c>
      <c r="E183" s="9">
        <f t="shared" si="40"/>
        <v>0.30054316429930639</v>
      </c>
      <c r="F183" s="9">
        <f t="shared" si="41"/>
        <v>0.40169066584070673</v>
      </c>
      <c r="G183" s="9">
        <f t="shared" si="42"/>
        <v>1.0343595918430983</v>
      </c>
      <c r="H183" s="9">
        <f t="shared" si="43"/>
        <v>3.3583398694022639</v>
      </c>
      <c r="I183" s="9">
        <f t="shared" si="44"/>
        <v>3.3273090816469715</v>
      </c>
      <c r="J183" s="9">
        <f t="shared" si="45"/>
        <v>2.4894778122540617</v>
      </c>
      <c r="K183" s="11">
        <f t="shared" si="46"/>
        <v>0.3048780487804878</v>
      </c>
      <c r="L183" s="11">
        <f t="shared" si="47"/>
        <v>0.30769230769230771</v>
      </c>
      <c r="M183" s="11">
        <f t="shared" si="48"/>
        <v>0.4098360655737705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-0.2840094731338233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0.2295235751853105</v>
      </c>
      <c r="Q183" s="11">
        <f>2*'OddsRatio_working_3-way'!K183*'OddsRatio_working_3-way'!L183*'OddsRatio_working_3-way'!M183</f>
        <v>7.6892319995078895E-2</v>
      </c>
      <c r="R183" s="11">
        <f t="shared" si="49"/>
        <v>0</v>
      </c>
      <c r="S183" s="11">
        <f t="shared" si="50"/>
        <v>-0.80815464587394437</v>
      </c>
      <c r="T183" s="11">
        <f t="shared" si="51"/>
        <v>-0.2707385748321422</v>
      </c>
      <c r="U183" s="11">
        <f>'OddsRatio_working_3-way'!S183-'OddsRatio_working_3-way'!R183^2/3</f>
        <v>-0.80815464587394437</v>
      </c>
      <c r="V183" s="11">
        <f>'OddsRatio_working_3-way'!S183*'OddsRatio_working_3-way'!R183/3-2*'OddsRatio_working_3-way'!R183^3/27-'OddsRatio_working_3-way'!T183</f>
        <v>0.2707385748321422</v>
      </c>
      <c r="W183" s="11">
        <f>'OddsRatio_working_3-way'!V183^2+4*'OddsRatio_working_3-way'!U183^3/27</f>
        <v>-4.8957438231995443E-3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0.13981695151638357</v>
      </c>
      <c r="Y183" s="11">
        <f>IF('OddsRatio_working_3-way'!W183&gt;=0,IF('OddsRatio_working_3-way'!V183+SQRT('OddsRatio_working_3-way'!W183)&gt;0,0,PI()),ACOS('OddsRatio_working_3-way'!V183/(2*'OddsRatio_working_3-way'!X183)))</f>
        <v>0.25290598799999597</v>
      </c>
      <c r="Z183" s="11">
        <f>'OddsRatio_working_3-way'!X183^(1/3)*COS('OddsRatio_working_3-way'!Y183/3)</f>
        <v>0.51717979592154917</v>
      </c>
      <c r="AA183" s="11">
        <f>'OddsRatio_working_3-way'!X183^(1/3)*COS(('OddsRatio_working_3-way'!Y183+2*PI())/3)</f>
        <v>-0.29643769164012529</v>
      </c>
      <c r="AB183" s="11">
        <f>'OddsRatio_working_3-way'!X183^(1/3)*COS(('OddsRatio_working_3-way'!Y183+4*PI())/3)</f>
        <v>-0.22074210428142393</v>
      </c>
      <c r="AC183" s="11">
        <f>'OddsRatio_working_3-way'!X183^(1/3)*SIN('OddsRatio_working_3-way'!Y183/3)</f>
        <v>4.3702867738013136E-2</v>
      </c>
      <c r="AD183" s="11">
        <f>'OddsRatio_working_3-way'!X183^(1/3)*SIN(('OddsRatio_working_3-way'!Y183+2*PI())/3)</f>
        <v>0.42603940772310656</v>
      </c>
      <c r="AE183" s="11">
        <f>'OddsRatio_working_3-way'!X183^(1/3)*SIN(('OddsRatio_working_3-way'!Y183+4*PI())/3)</f>
        <v>-0.46974227546111968</v>
      </c>
      <c r="AF183" s="11">
        <f>-'OddsRatio_working_3-way'!U183/(3*'OddsRatio_working_3-way'!X183^(1/3))*COS(('OddsRatio_working_3-way'!Y183)/3)</f>
        <v>0.51717979592154917</v>
      </c>
      <c r="AG183" s="11">
        <f>-'OddsRatio_working_3-way'!U183/(3*'OddsRatio_working_3-way'!X183^(1/3))*COS(('OddsRatio_working_3-way'!Y183+2*PI())/3)</f>
        <v>-0.29643769164012529</v>
      </c>
      <c r="AH183" s="11">
        <f>-'OddsRatio_working_3-way'!U183/(3*'OddsRatio_working_3-way'!X183^(1/3))*COS(('OddsRatio_working_3-way'!Y183+4*PI())/3)</f>
        <v>-0.22074210428142393</v>
      </c>
      <c r="AI183" s="11">
        <f>'OddsRatio_working_3-way'!U183/(3*'OddsRatio_working_3-way'!X183^(1/3))*SIN(('OddsRatio_working_3-way'!Y183)/3)</f>
        <v>-4.3702867738013136E-2</v>
      </c>
      <c r="AJ183" s="11">
        <f>'OddsRatio_working_3-way'!U183/(3*'OddsRatio_working_3-way'!X183^(1/3))*SIN(('OddsRatio_working_3-way'!Y183+2*PI())/3)</f>
        <v>-0.42603940772310656</v>
      </c>
      <c r="AK183" s="11">
        <f>'OddsRatio_working_3-way'!U183/(3*'OddsRatio_working_3-way'!X183^(1/3))*SIN(('OddsRatio_working_3-way'!Y183+4*PI())/3)</f>
        <v>0.46974227546111968</v>
      </c>
      <c r="AL183" s="11">
        <f>'OddsRatio_working_3-way'!Z183+'OddsRatio_working_3-way'!AF183</f>
        <v>1.0343595918430983</v>
      </c>
      <c r="AM183" s="11">
        <f>'OddsRatio_working_3-way'!AA183+'OddsRatio_working_3-way'!AG183</f>
        <v>-0.59287538328025058</v>
      </c>
      <c r="AN183" s="11">
        <f>'OddsRatio_working_3-way'!AB183+'OddsRatio_working_3-way'!AH183</f>
        <v>-0.44148420856284787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1.0343595918430983</v>
      </c>
      <c r="AS183" s="11">
        <f>IF(('OddsRatio_working_3-way'!X183=0),IF(Q183&gt;0,-Q183^(1/3),(-Q183)^(1/3)),'OddsRatio_working_3-way'!AM183-'OddsRatio_working_3-way'!R183/3)</f>
        <v>-0.59287538328025058</v>
      </c>
      <c r="AT183" s="11">
        <f>IF(('OddsRatio_working_3-way'!X183=0),IF(Q183&gt;0,-Q183^(1/3),(-Q183)^(1/3)),'OddsRatio_working_3-way'!AN183-'OddsRatio_working_3-way'!R183/3)</f>
        <v>-0.44148420856284787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1.93</v>
      </c>
      <c r="B184" s="4">
        <f>IF('True_Odds_Calculator_3-way'!B185="","",'True_Odds_Calculator_3-way'!B185)</f>
        <v>3.36</v>
      </c>
      <c r="C184" s="4">
        <f>IF('True_Odds_Calculator_3-way'!C185="","",'True_Odds_Calculator_3-way'!C185)</f>
        <v>4.45</v>
      </c>
      <c r="D184" s="9">
        <f t="shared" si="39"/>
        <v>0.50201224030166036</v>
      </c>
      <c r="E184" s="9">
        <f t="shared" si="40"/>
        <v>0.2843097177664754</v>
      </c>
      <c r="F184" s="9">
        <f t="shared" si="41"/>
        <v>0.21367804193186438</v>
      </c>
      <c r="G184" s="9">
        <f t="shared" si="42"/>
        <v>1.0666487116554926</v>
      </c>
      <c r="H184" s="9">
        <f t="shared" si="43"/>
        <v>1.9919833018396078</v>
      </c>
      <c r="I184" s="9">
        <f t="shared" si="44"/>
        <v>3.5172909595069628</v>
      </c>
      <c r="J184" s="9">
        <f t="shared" si="45"/>
        <v>4.6799380552114496</v>
      </c>
      <c r="K184" s="11">
        <f t="shared" si="46"/>
        <v>0.5181347150259068</v>
      </c>
      <c r="L184" s="11">
        <f t="shared" si="47"/>
        <v>0.29761904761904762</v>
      </c>
      <c r="M184" s="11">
        <f t="shared" si="48"/>
        <v>0.2247191011235955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-0.26239614434584468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0.23356259893489914</v>
      </c>
      <c r="Q184" s="11">
        <f>2*'OddsRatio_working_3-way'!K184*'OddsRatio_working_3-way'!L184*'OddsRatio_working_3-way'!M184</f>
        <v>6.9306409179495293E-2</v>
      </c>
      <c r="R184" s="11">
        <f t="shared" si="49"/>
        <v>0</v>
      </c>
      <c r="S184" s="11">
        <f t="shared" si="50"/>
        <v>-0.8901144470593203</v>
      </c>
      <c r="T184" s="11">
        <f t="shared" si="51"/>
        <v>-0.26412891604134131</v>
      </c>
      <c r="U184" s="11">
        <f>'OddsRatio_working_3-way'!S184-'OddsRatio_working_3-way'!R184^2/3</f>
        <v>-0.8901144470593203</v>
      </c>
      <c r="V184" s="11">
        <f>'OddsRatio_working_3-way'!S184*'OddsRatio_working_3-way'!R184/3-2*'OddsRatio_working_3-way'!R184^3/27-'OddsRatio_working_3-way'!T184</f>
        <v>0.26412891604134131</v>
      </c>
      <c r="W184" s="11">
        <f>'OddsRatio_working_3-way'!V184^2+4*'OddsRatio_working_3-way'!U184^3/27</f>
        <v>-3.4716063195354557E-2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0.16161694487624781</v>
      </c>
      <c r="Y184" s="11">
        <f>IF('OddsRatio_working_3-way'!W184&gt;=0,IF('OddsRatio_working_3-way'!V184+SQRT('OddsRatio_working_3-way'!W184)&gt;0,0,PI()),ACOS('OddsRatio_working_3-way'!V184/(2*'OddsRatio_working_3-way'!X184)))</f>
        <v>0.61435593931055266</v>
      </c>
      <c r="Z184" s="11">
        <f>'OddsRatio_working_3-way'!X184^(1/3)*COS('OddsRatio_working_3-way'!Y184/3)</f>
        <v>0.53332435582774629</v>
      </c>
      <c r="AA184" s="11">
        <f>'OddsRatio_working_3-way'!X184^(1/3)*COS(('OddsRatio_working_3-way'!Y184+2*PI())/3)</f>
        <v>-0.36259163311674442</v>
      </c>
      <c r="AB184" s="11">
        <f>'OddsRatio_working_3-way'!X184^(1/3)*COS(('OddsRatio_working_3-way'!Y184+4*PI())/3)</f>
        <v>-0.17073272271100198</v>
      </c>
      <c r="AC184" s="11">
        <f>'OddsRatio_working_3-way'!X184^(1/3)*SIN('OddsRatio_working_3-way'!Y184/3)</f>
        <v>0.11076979356918389</v>
      </c>
      <c r="AD184" s="11">
        <f>'OddsRatio_working_3-way'!X184^(1/3)*SIN(('OddsRatio_working_3-way'!Y184+2*PI())/3)</f>
        <v>0.40648754381920776</v>
      </c>
      <c r="AE184" s="11">
        <f>'OddsRatio_working_3-way'!X184^(1/3)*SIN(('OddsRatio_working_3-way'!Y184+4*PI())/3)</f>
        <v>-0.51725733738839141</v>
      </c>
      <c r="AF184" s="11">
        <f>-'OddsRatio_working_3-way'!U184/(3*'OddsRatio_working_3-way'!X184^(1/3))*COS(('OddsRatio_working_3-way'!Y184)/3)</f>
        <v>0.53332435582774629</v>
      </c>
      <c r="AG184" s="11">
        <f>-'OddsRatio_working_3-way'!U184/(3*'OddsRatio_working_3-way'!X184^(1/3))*COS(('OddsRatio_working_3-way'!Y184+2*PI())/3)</f>
        <v>-0.36259163311674442</v>
      </c>
      <c r="AH184" s="11">
        <f>-'OddsRatio_working_3-way'!U184/(3*'OddsRatio_working_3-way'!X184^(1/3))*COS(('OddsRatio_working_3-way'!Y184+4*PI())/3)</f>
        <v>-0.17073272271100198</v>
      </c>
      <c r="AI184" s="11">
        <f>'OddsRatio_working_3-way'!U184/(3*'OddsRatio_working_3-way'!X184^(1/3))*SIN(('OddsRatio_working_3-way'!Y184)/3)</f>
        <v>-0.11076979356918389</v>
      </c>
      <c r="AJ184" s="11">
        <f>'OddsRatio_working_3-way'!U184/(3*'OddsRatio_working_3-way'!X184^(1/3))*SIN(('OddsRatio_working_3-way'!Y184+2*PI())/3)</f>
        <v>-0.40648754381920776</v>
      </c>
      <c r="AK184" s="11">
        <f>'OddsRatio_working_3-way'!U184/(3*'OddsRatio_working_3-way'!X184^(1/3))*SIN(('OddsRatio_working_3-way'!Y184+4*PI())/3)</f>
        <v>0.51725733738839141</v>
      </c>
      <c r="AL184" s="11">
        <f>'OddsRatio_working_3-way'!Z184+'OddsRatio_working_3-way'!AF184</f>
        <v>1.0666487116554926</v>
      </c>
      <c r="AM184" s="11">
        <f>'OddsRatio_working_3-way'!AA184+'OddsRatio_working_3-way'!AG184</f>
        <v>-0.72518326623348883</v>
      </c>
      <c r="AN184" s="11">
        <f>'OddsRatio_working_3-way'!AB184+'OddsRatio_working_3-way'!AH184</f>
        <v>-0.34146544542200397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1.0666487116554926</v>
      </c>
      <c r="AS184" s="11">
        <f>IF(('OddsRatio_working_3-way'!X184=0),IF(Q184&gt;0,-Q184^(1/3),(-Q184)^(1/3)),'OddsRatio_working_3-way'!AM184-'OddsRatio_working_3-way'!R184/3)</f>
        <v>-0.72518326623348883</v>
      </c>
      <c r="AT184" s="11">
        <f>IF(('OddsRatio_working_3-way'!X184=0),IF(Q184&gt;0,-Q184^(1/3),(-Q184)^(1/3)),'OddsRatio_working_3-way'!AN184-'OddsRatio_working_3-way'!R184/3)</f>
        <v>-0.34146544542200397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2.2400000000000002</v>
      </c>
      <c r="B185" s="4">
        <f>IF('True_Odds_Calculator_3-way'!B186="","",'True_Odds_Calculator_3-way'!B186)</f>
        <v>3.14</v>
      </c>
      <c r="C185" s="4">
        <f>IF('True_Odds_Calculator_3-way'!C186="","",'True_Odds_Calculator_3-way'!C186)</f>
        <v>3.65</v>
      </c>
      <c r="D185" s="9">
        <f t="shared" si="39"/>
        <v>0.43186130293047337</v>
      </c>
      <c r="E185" s="9">
        <f t="shared" si="40"/>
        <v>0.30577309661066188</v>
      </c>
      <c r="F185" s="9">
        <f t="shared" si="41"/>
        <v>0.26236560045886487</v>
      </c>
      <c r="G185" s="9">
        <f t="shared" si="42"/>
        <v>1.0609340672466319</v>
      </c>
      <c r="H185" s="9">
        <f t="shared" si="43"/>
        <v>2.3155582433858237</v>
      </c>
      <c r="I185" s="9">
        <f t="shared" si="44"/>
        <v>3.2703989039077919</v>
      </c>
      <c r="J185" s="9">
        <f t="shared" si="45"/>
        <v>3.811475278203575</v>
      </c>
      <c r="K185" s="11">
        <f t="shared" si="46"/>
        <v>0.4464285714285714</v>
      </c>
      <c r="L185" s="11">
        <f t="shared" si="47"/>
        <v>0.31847133757961782</v>
      </c>
      <c r="M185" s="11">
        <f t="shared" si="48"/>
        <v>0.27397260273972601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-0.27391183766063798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0.234880401859723</v>
      </c>
      <c r="Q185" s="11">
        <f>2*'OddsRatio_working_3-way'!K185*'OddsRatio_working_3-way'!L185*'OddsRatio_working_3-way'!M185</f>
        <v>7.7903947548830177E-2</v>
      </c>
      <c r="R185" s="11">
        <f t="shared" si="49"/>
        <v>0</v>
      </c>
      <c r="S185" s="11">
        <f t="shared" si="50"/>
        <v>-0.85750365470048495</v>
      </c>
      <c r="T185" s="11">
        <f t="shared" si="51"/>
        <v>-0.28441248912122219</v>
      </c>
      <c r="U185" s="11">
        <f>'OddsRatio_working_3-way'!S185-'OddsRatio_working_3-way'!R185^2/3</f>
        <v>-0.85750365470048495</v>
      </c>
      <c r="V185" s="11">
        <f>'OddsRatio_working_3-way'!S185*'OddsRatio_working_3-way'!R185/3-2*'OddsRatio_working_3-way'!R185^3/27-'OddsRatio_working_3-way'!T185</f>
        <v>0.28441248912122219</v>
      </c>
      <c r="W185" s="11">
        <f>'OddsRatio_working_3-way'!V185^2+4*'OddsRatio_working_3-way'!U185^3/27</f>
        <v>-1.2521857718046342E-2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0.15281714701414864</v>
      </c>
      <c r="Y185" s="11">
        <f>IF('OddsRatio_working_3-way'!W185&gt;=0,IF('OddsRatio_working_3-way'!V185+SQRT('OddsRatio_working_3-way'!W185)&gt;0,0,PI()),ACOS('OddsRatio_working_3-way'!V185/(2*'OddsRatio_working_3-way'!X185)))</f>
        <v>0.37484409846964195</v>
      </c>
      <c r="Z185" s="11">
        <f>'OddsRatio_working_3-way'!X185^(1/3)*COS('OddsRatio_working_3-way'!Y185/3)</f>
        <v>0.53046703362331604</v>
      </c>
      <c r="AA185" s="11">
        <f>'OddsRatio_working_3-way'!X185^(1/3)*COS(('OddsRatio_working_3-way'!Y185+2*PI())/3)</f>
        <v>-0.32293497566913432</v>
      </c>
      <c r="AB185" s="11">
        <f>'OddsRatio_working_3-way'!X185^(1/3)*COS(('OddsRatio_working_3-way'!Y185+4*PI())/3)</f>
        <v>-0.20753205795418186</v>
      </c>
      <c r="AC185" s="11">
        <f>'OddsRatio_working_3-way'!X185^(1/3)*SIN('OddsRatio_working_3-way'!Y185/3)</f>
        <v>6.6627905607996099E-2</v>
      </c>
      <c r="AD185" s="11">
        <f>'OddsRatio_working_3-way'!X185^(1/3)*SIN(('OddsRatio_working_3-way'!Y185+2*PI())/3)</f>
        <v>0.42608397418396765</v>
      </c>
      <c r="AE185" s="11">
        <f>'OddsRatio_working_3-way'!X185^(1/3)*SIN(('OddsRatio_working_3-way'!Y185+4*PI())/3)</f>
        <v>-0.49271187979196368</v>
      </c>
      <c r="AF185" s="11">
        <f>-'OddsRatio_working_3-way'!U185/(3*'OddsRatio_working_3-way'!X185^(1/3))*COS(('OddsRatio_working_3-way'!Y185)/3)</f>
        <v>0.53046703362331593</v>
      </c>
      <c r="AG185" s="11">
        <f>-'OddsRatio_working_3-way'!U185/(3*'OddsRatio_working_3-way'!X185^(1/3))*COS(('OddsRatio_working_3-way'!Y185+2*PI())/3)</f>
        <v>-0.32293497566913426</v>
      </c>
      <c r="AH185" s="11">
        <f>-'OddsRatio_working_3-way'!U185/(3*'OddsRatio_working_3-way'!X185^(1/3))*COS(('OddsRatio_working_3-way'!Y185+4*PI())/3)</f>
        <v>-0.20753205795418181</v>
      </c>
      <c r="AI185" s="11">
        <f>'OddsRatio_working_3-way'!U185/(3*'OddsRatio_working_3-way'!X185^(1/3))*SIN(('OddsRatio_working_3-way'!Y185)/3)</f>
        <v>-6.6627905607996085E-2</v>
      </c>
      <c r="AJ185" s="11">
        <f>'OddsRatio_working_3-way'!U185/(3*'OddsRatio_working_3-way'!X185^(1/3))*SIN(('OddsRatio_working_3-way'!Y185+2*PI())/3)</f>
        <v>-0.4260839741839676</v>
      </c>
      <c r="AK185" s="11">
        <f>'OddsRatio_working_3-way'!U185/(3*'OddsRatio_working_3-way'!X185^(1/3))*SIN(('OddsRatio_working_3-way'!Y185+4*PI())/3)</f>
        <v>0.49271187979196357</v>
      </c>
      <c r="AL185" s="11">
        <f>'OddsRatio_working_3-way'!Z185+'OddsRatio_working_3-way'!AF185</f>
        <v>1.0609340672466319</v>
      </c>
      <c r="AM185" s="11">
        <f>'OddsRatio_working_3-way'!AA185+'OddsRatio_working_3-way'!AG185</f>
        <v>-0.64586995133826863</v>
      </c>
      <c r="AN185" s="11">
        <f>'OddsRatio_working_3-way'!AB185+'OddsRatio_working_3-way'!AH185</f>
        <v>-0.41506411590836367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1.0609340672466319</v>
      </c>
      <c r="AS185" s="11">
        <f>IF(('OddsRatio_working_3-way'!X185=0),IF(Q185&gt;0,-Q185^(1/3),(-Q185)^(1/3)),'OddsRatio_working_3-way'!AM185-'OddsRatio_working_3-way'!R185/3)</f>
        <v>-0.64586995133826863</v>
      </c>
      <c r="AT185" s="11">
        <f>IF(('OddsRatio_working_3-way'!X185=0),IF(Q185&gt;0,-Q185^(1/3),(-Q185)^(1/3)),'OddsRatio_working_3-way'!AN185-'OddsRatio_working_3-way'!R185/3)</f>
        <v>-0.41506411590836367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3.03</v>
      </c>
      <c r="C186" s="4">
        <f>IF('True_Odds_Calculator_3-way'!C187="","",'True_Odds_Calculator_3-way'!C187)</f>
        <v>3.92</v>
      </c>
      <c r="D186" s="9">
        <f t="shared" si="39"/>
        <v>0.4395287641349393</v>
      </c>
      <c r="E186" s="9">
        <f t="shared" si="40"/>
        <v>0.31674112887111977</v>
      </c>
      <c r="F186" s="9">
        <f t="shared" si="41"/>
        <v>0.24373010699394093</v>
      </c>
      <c r="G186" s="9">
        <f t="shared" si="42"/>
        <v>1.0626366266156186</v>
      </c>
      <c r="H186" s="9">
        <f t="shared" si="43"/>
        <v>2.2751639519387425</v>
      </c>
      <c r="I186" s="9">
        <f t="shared" si="44"/>
        <v>3.1571523520297058</v>
      </c>
      <c r="J186" s="9">
        <f t="shared" si="45"/>
        <v>4.1028989497176065</v>
      </c>
      <c r="K186" s="11">
        <f t="shared" si="46"/>
        <v>0.45454545454545453</v>
      </c>
      <c r="L186" s="11">
        <f t="shared" si="47"/>
        <v>0.33003300330033003</v>
      </c>
      <c r="M186" s="11">
        <f t="shared" si="48"/>
        <v>0.25510204081632654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-0.27221293557927217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0.2353551681698782</v>
      </c>
      <c r="Q186" s="11">
        <f>2*'OddsRatio_working_3-way'!K186*'OddsRatio_working_3-way'!L186*'OddsRatio_working_3-way'!M186</f>
        <v>7.6538266071505115E-2</v>
      </c>
      <c r="R186" s="11">
        <f t="shared" si="49"/>
        <v>0</v>
      </c>
      <c r="S186" s="11">
        <f t="shared" si="50"/>
        <v>-0.86459950064106894</v>
      </c>
      <c r="T186" s="11">
        <f t="shared" si="51"/>
        <v>-0.28117056931416878</v>
      </c>
      <c r="U186" s="11">
        <f>'OddsRatio_working_3-way'!S186-'OddsRatio_working_3-way'!R186^2/3</f>
        <v>-0.86459950064106894</v>
      </c>
      <c r="V186" s="11">
        <f>'OddsRatio_working_3-way'!S186*'OddsRatio_working_3-way'!R186/3-2*'OddsRatio_working_3-way'!R186^3/27-'OddsRatio_working_3-way'!T186</f>
        <v>0.28117056931416878</v>
      </c>
      <c r="W186" s="11">
        <f>'OddsRatio_working_3-way'!V186^2+4*'OddsRatio_working_3-way'!U186^3/27</f>
        <v>-1.6693636918148819E-2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0.15471790940822155</v>
      </c>
      <c r="Y186" s="11">
        <f>IF('OddsRatio_working_3-way'!W186&gt;=0,IF('OddsRatio_working_3-way'!V186+SQRT('OddsRatio_working_3-way'!W186)&gt;0,0,PI()),ACOS('OddsRatio_working_3-way'!V186/(2*'OddsRatio_working_3-way'!X186)))</f>
        <v>0.43074354936225445</v>
      </c>
      <c r="Z186" s="11">
        <f>'OddsRatio_working_3-way'!X186^(1/3)*COS('OddsRatio_working_3-way'!Y186/3)</f>
        <v>0.53131831330780932</v>
      </c>
      <c r="AA186" s="11">
        <f>'OddsRatio_working_3-way'!X186^(1/3)*COS(('OddsRatio_working_3-way'!Y186+2*PI())/3)</f>
        <v>-0.332183683093975</v>
      </c>
      <c r="AB186" s="11">
        <f>'OddsRatio_working_3-way'!X186^(1/3)*COS(('OddsRatio_working_3-way'!Y186+4*PI())/3)</f>
        <v>-0.19913463021383451</v>
      </c>
      <c r="AC186" s="11">
        <f>'OddsRatio_working_3-way'!X186^(1/3)*SIN('OddsRatio_working_3-way'!Y186/3)</f>
        <v>7.6815906495773967E-2</v>
      </c>
      <c r="AD186" s="11">
        <f>'OddsRatio_working_3-way'!X186^(1/3)*SIN(('OddsRatio_working_3-way'!Y186+2*PI())/3)</f>
        <v>0.42172720357257554</v>
      </c>
      <c r="AE186" s="11">
        <f>'OddsRatio_working_3-way'!X186^(1/3)*SIN(('OddsRatio_working_3-way'!Y186+4*PI())/3)</f>
        <v>-0.49854311006834939</v>
      </c>
      <c r="AF186" s="11">
        <f>-'OddsRatio_working_3-way'!U186/(3*'OddsRatio_working_3-way'!X186^(1/3))*COS(('OddsRatio_working_3-way'!Y186)/3)</f>
        <v>0.53131831330780932</v>
      </c>
      <c r="AG186" s="11">
        <f>-'OddsRatio_working_3-way'!U186/(3*'OddsRatio_working_3-way'!X186^(1/3))*COS(('OddsRatio_working_3-way'!Y186+2*PI())/3)</f>
        <v>-0.332183683093975</v>
      </c>
      <c r="AH186" s="11">
        <f>-'OddsRatio_working_3-way'!U186/(3*'OddsRatio_working_3-way'!X186^(1/3))*COS(('OddsRatio_working_3-way'!Y186+4*PI())/3)</f>
        <v>-0.19913463021383451</v>
      </c>
      <c r="AI186" s="11">
        <f>'OddsRatio_working_3-way'!U186/(3*'OddsRatio_working_3-way'!X186^(1/3))*SIN(('OddsRatio_working_3-way'!Y186)/3)</f>
        <v>-7.6815906495773967E-2</v>
      </c>
      <c r="AJ186" s="11">
        <f>'OddsRatio_working_3-way'!U186/(3*'OddsRatio_working_3-way'!X186^(1/3))*SIN(('OddsRatio_working_3-way'!Y186+2*PI())/3)</f>
        <v>-0.42172720357257554</v>
      </c>
      <c r="AK186" s="11">
        <f>'OddsRatio_working_3-way'!U186/(3*'OddsRatio_working_3-way'!X186^(1/3))*SIN(('OddsRatio_working_3-way'!Y186+4*PI())/3)</f>
        <v>0.49854311006834939</v>
      </c>
      <c r="AL186" s="11">
        <f>'OddsRatio_working_3-way'!Z186+'OddsRatio_working_3-way'!AF186</f>
        <v>1.0626366266156186</v>
      </c>
      <c r="AM186" s="11">
        <f>'OddsRatio_working_3-way'!AA186+'OddsRatio_working_3-way'!AG186</f>
        <v>-0.66436736618795</v>
      </c>
      <c r="AN186" s="11">
        <f>'OddsRatio_working_3-way'!AB186+'OddsRatio_working_3-way'!AH186</f>
        <v>-0.39826926042766903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1.0626366266156186</v>
      </c>
      <c r="AS186" s="11">
        <f>IF(('OddsRatio_working_3-way'!X186=0),IF(Q186&gt;0,-Q186^(1/3),(-Q186)^(1/3)),'OddsRatio_working_3-way'!AM186-'OddsRatio_working_3-way'!R186/3)</f>
        <v>-0.66436736618795</v>
      </c>
      <c r="AT186" s="11">
        <f>IF(('OddsRatio_working_3-way'!X186=0),IF(Q186&gt;0,-Q186^(1/3),(-Q186)^(1/3)),'OddsRatio_working_3-way'!AN186-'OddsRatio_working_3-way'!R186/3)</f>
        <v>-0.39826926042766903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2.62</v>
      </c>
      <c r="B187" s="4">
        <f>IF('True_Odds_Calculator_3-way'!B188="","",'True_Odds_Calculator_3-way'!B188)</f>
        <v>3.29</v>
      </c>
      <c r="C187" s="4">
        <f>IF('True_Odds_Calculator_3-way'!C188="","",'True_Odds_Calculator_3-way'!C188)</f>
        <v>2.84</v>
      </c>
      <c r="D187" s="9">
        <f t="shared" si="39"/>
        <v>0.36847143862756732</v>
      </c>
      <c r="E187" s="9">
        <f t="shared" si="40"/>
        <v>0.29216224311773142</v>
      </c>
      <c r="F187" s="9">
        <f t="shared" si="41"/>
        <v>0.33936631825470126</v>
      </c>
      <c r="G187" s="9">
        <f t="shared" si="42"/>
        <v>1.057971946872247</v>
      </c>
      <c r="H187" s="9">
        <f t="shared" si="43"/>
        <v>2.7139145539330403</v>
      </c>
      <c r="I187" s="9">
        <f t="shared" si="44"/>
        <v>3.4227557583374457</v>
      </c>
      <c r="J187" s="9">
        <f t="shared" si="45"/>
        <v>2.9466683822449342</v>
      </c>
      <c r="K187" s="11">
        <f t="shared" si="46"/>
        <v>0.38167938931297707</v>
      </c>
      <c r="L187" s="11">
        <f t="shared" si="47"/>
        <v>0.303951367781155</v>
      </c>
      <c r="M187" s="11">
        <f t="shared" si="48"/>
        <v>0.35211267605633806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-0.27883853388317559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0.23488339489593074</v>
      </c>
      <c r="Q187" s="11">
        <f>2*'OddsRatio_working_3-way'!K187*'OddsRatio_working_3-way'!L187*'OddsRatio_working_3-way'!M187</f>
        <v>8.1698572137715031E-2</v>
      </c>
      <c r="R187" s="11">
        <f t="shared" si="49"/>
        <v>0</v>
      </c>
      <c r="S187" s="11">
        <f t="shared" si="50"/>
        <v>-0.84236346972882647</v>
      </c>
      <c r="T187" s="11">
        <f t="shared" si="51"/>
        <v>-0.29299598947089611</v>
      </c>
      <c r="U187" s="11">
        <f>'OddsRatio_working_3-way'!S187-'OddsRatio_working_3-way'!R187^2/3</f>
        <v>-0.84236346972882647</v>
      </c>
      <c r="V187" s="11">
        <f>'OddsRatio_working_3-way'!S187*'OddsRatio_working_3-way'!R187/3-2*'OddsRatio_working_3-way'!R187^3/27-'OddsRatio_working_3-way'!T187</f>
        <v>0.29299598947089611</v>
      </c>
      <c r="W187" s="11">
        <f>'OddsRatio_working_3-way'!V187^2+4*'OddsRatio_working_3-way'!U187^3/27</f>
        <v>-2.7046216527819578E-3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0.14878782838223983</v>
      </c>
      <c r="Y187" s="11">
        <f>IF('OddsRatio_working_3-way'!W187&gt;=0,IF('OddsRatio_working_3-way'!V187+SQRT('OddsRatio_working_3-way'!W187)&gt;0,0,PI()),ACOS('OddsRatio_working_3-way'!V187/(2*'OddsRatio_working_3-way'!X187)))</f>
        <v>0.17566766141787515</v>
      </c>
      <c r="Z187" s="11">
        <f>'OddsRatio_working_3-way'!X187^(1/3)*COS('OddsRatio_working_3-way'!Y187/3)</f>
        <v>0.52898597343612352</v>
      </c>
      <c r="AA187" s="11">
        <f>'OddsRatio_working_3-way'!X187^(1/3)*COS(('OddsRatio_working_3-way'!Y187+2*PI())/3)</f>
        <v>-0.29134903562858172</v>
      </c>
      <c r="AB187" s="11">
        <f>'OddsRatio_working_3-way'!X187^(1/3)*COS(('OddsRatio_working_3-way'!Y187+4*PI())/3)</f>
        <v>-0.23763693780754191</v>
      </c>
      <c r="AC187" s="11">
        <f>'OddsRatio_working_3-way'!X187^(1/3)*SIN('OddsRatio_working_3-way'!Y187/3)</f>
        <v>3.1010694135716901E-2</v>
      </c>
      <c r="AD187" s="11">
        <f>'OddsRatio_working_3-way'!X187^(1/3)*SIN(('OddsRatio_working_3-way'!Y187+2*PI())/3)</f>
        <v>0.44260994417346472</v>
      </c>
      <c r="AE187" s="11">
        <f>'OddsRatio_working_3-way'!X187^(1/3)*SIN(('OddsRatio_working_3-way'!Y187+4*PI())/3)</f>
        <v>-0.47362063830918161</v>
      </c>
      <c r="AF187" s="11">
        <f>-'OddsRatio_working_3-way'!U187/(3*'OddsRatio_working_3-way'!X187^(1/3))*COS(('OddsRatio_working_3-way'!Y187)/3)</f>
        <v>0.52898597343612352</v>
      </c>
      <c r="AG187" s="11">
        <f>-'OddsRatio_working_3-way'!U187/(3*'OddsRatio_working_3-way'!X187^(1/3))*COS(('OddsRatio_working_3-way'!Y187+2*PI())/3)</f>
        <v>-0.29134903562858172</v>
      </c>
      <c r="AH187" s="11">
        <f>-'OddsRatio_working_3-way'!U187/(3*'OddsRatio_working_3-way'!X187^(1/3))*COS(('OddsRatio_working_3-way'!Y187+4*PI())/3)</f>
        <v>-0.23763693780754191</v>
      </c>
      <c r="AI187" s="11">
        <f>'OddsRatio_working_3-way'!U187/(3*'OddsRatio_working_3-way'!X187^(1/3))*SIN(('OddsRatio_working_3-way'!Y187)/3)</f>
        <v>-3.1010694135716901E-2</v>
      </c>
      <c r="AJ187" s="11">
        <f>'OddsRatio_working_3-way'!U187/(3*'OddsRatio_working_3-way'!X187^(1/3))*SIN(('OddsRatio_working_3-way'!Y187+2*PI())/3)</f>
        <v>-0.44260994417346472</v>
      </c>
      <c r="AK187" s="11">
        <f>'OddsRatio_working_3-way'!U187/(3*'OddsRatio_working_3-way'!X187^(1/3))*SIN(('OddsRatio_working_3-way'!Y187+4*PI())/3)</f>
        <v>0.47362063830918161</v>
      </c>
      <c r="AL187" s="11">
        <f>'OddsRatio_working_3-way'!Z187+'OddsRatio_working_3-way'!AF187</f>
        <v>1.057971946872247</v>
      </c>
      <c r="AM187" s="11">
        <f>'OddsRatio_working_3-way'!AA187+'OddsRatio_working_3-way'!AG187</f>
        <v>-0.58269807125716344</v>
      </c>
      <c r="AN187" s="11">
        <f>'OddsRatio_working_3-way'!AB187+'OddsRatio_working_3-way'!AH187</f>
        <v>-0.47527387561508383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1.057971946872247</v>
      </c>
      <c r="AS187" s="11">
        <f>IF(('OddsRatio_working_3-way'!X187=0),IF(Q187&gt;0,-Q187^(1/3),(-Q187)^(1/3)),'OddsRatio_working_3-way'!AM187-'OddsRatio_working_3-way'!R187/3)</f>
        <v>-0.58269807125716344</v>
      </c>
      <c r="AT187" s="11">
        <f>IF(('OddsRatio_working_3-way'!X187=0),IF(Q187&gt;0,-Q187^(1/3),(-Q187)^(1/3)),'OddsRatio_working_3-way'!AN187-'OddsRatio_working_3-way'!R187/3)</f>
        <v>-0.47527387561508383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1.97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4.17</v>
      </c>
      <c r="D188" s="9">
        <f t="shared" si="39"/>
        <v>0.49123388888930064</v>
      </c>
      <c r="E188" s="9">
        <f t="shared" si="40"/>
        <v>0.28069920264212844</v>
      </c>
      <c r="F188" s="9">
        <f t="shared" si="41"/>
        <v>0.22806690846857075</v>
      </c>
      <c r="G188" s="9">
        <f t="shared" si="42"/>
        <v>1.0677218272966991</v>
      </c>
      <c r="H188" s="9">
        <f t="shared" si="43"/>
        <v>2.035690172477798</v>
      </c>
      <c r="I188" s="9">
        <f t="shared" si="44"/>
        <v>3.5625323855120778</v>
      </c>
      <c r="J188" s="9">
        <f t="shared" si="45"/>
        <v>4.3846781925305365</v>
      </c>
      <c r="K188" s="11">
        <f t="shared" si="46"/>
        <v>0.50761421319796951</v>
      </c>
      <c r="L188" s="11">
        <f t="shared" si="47"/>
        <v>0.29411764705882354</v>
      </c>
      <c r="M188" s="11">
        <f t="shared" si="48"/>
        <v>0.23980815347721823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-0.26421717209689988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0.23415128750985481</v>
      </c>
      <c r="Q188" s="11">
        <f>2*'OddsRatio_working_3-way'!K188*'OddsRatio_working_3-way'!L188*'OddsRatio_working_3-way'!M188</f>
        <v>7.1605898321056502E-2</v>
      </c>
      <c r="R188" s="11">
        <f t="shared" si="49"/>
        <v>0</v>
      </c>
      <c r="S188" s="11">
        <f t="shared" si="50"/>
        <v>-0.88620768155062002</v>
      </c>
      <c r="T188" s="11">
        <f t="shared" si="51"/>
        <v>-0.27101152340997547</v>
      </c>
      <c r="U188" s="11">
        <f>'OddsRatio_working_3-way'!S188-'OddsRatio_working_3-way'!R188^2/3</f>
        <v>-0.88620768155062002</v>
      </c>
      <c r="V188" s="11">
        <f>'OddsRatio_working_3-way'!S188*'OddsRatio_working_3-way'!R188/3-2*'OddsRatio_working_3-way'!R188^3/27-'OddsRatio_working_3-way'!T188</f>
        <v>0.27101152340997547</v>
      </c>
      <c r="W188" s="11">
        <f>'OddsRatio_working_3-way'!V188^2+4*'OddsRatio_working_3-way'!U188^3/27</f>
        <v>-2.9663222062315767E-2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0.16055409359722927</v>
      </c>
      <c r="Y188" s="11">
        <f>IF('OddsRatio_working_3-way'!W188&gt;=0,IF('OddsRatio_working_3-way'!V188+SQRT('OddsRatio_working_3-way'!W188)&gt;0,0,PI()),ACOS('OddsRatio_working_3-way'!V188/(2*'OddsRatio_working_3-way'!X188)))</f>
        <v>0.56612036792454168</v>
      </c>
      <c r="Z188" s="11">
        <f>'OddsRatio_working_3-way'!X188^(1/3)*COS('OddsRatio_working_3-way'!Y188/3)</f>
        <v>0.53386091364834953</v>
      </c>
      <c r="AA188" s="11">
        <f>'OddsRatio_working_3-way'!X188^(1/3)*COS(('OddsRatio_working_3-way'!Y188+2*PI())/3)</f>
        <v>-0.35522719541947678</v>
      </c>
      <c r="AB188" s="11">
        <f>'OddsRatio_working_3-way'!X188^(1/3)*COS(('OddsRatio_working_3-way'!Y188+4*PI())/3)</f>
        <v>-0.17863371822887264</v>
      </c>
      <c r="AC188" s="11">
        <f>'OddsRatio_working_3-way'!X188^(1/3)*SIN('OddsRatio_working_3-way'!Y188/3)</f>
        <v>0.10195629159312726</v>
      </c>
      <c r="AD188" s="11">
        <f>'OddsRatio_working_3-way'!X188^(1/3)*SIN(('OddsRatio_working_3-way'!Y188+2*PI())/3)</f>
        <v>0.41135896751047757</v>
      </c>
      <c r="AE188" s="11">
        <f>'OddsRatio_working_3-way'!X188^(1/3)*SIN(('OddsRatio_working_3-way'!Y188+4*PI())/3)</f>
        <v>-0.51331525910360498</v>
      </c>
      <c r="AF188" s="11">
        <f>-'OddsRatio_working_3-way'!U188/(3*'OddsRatio_working_3-way'!X188^(1/3))*COS(('OddsRatio_working_3-way'!Y188)/3)</f>
        <v>0.53386091364834953</v>
      </c>
      <c r="AG188" s="11">
        <f>-'OddsRatio_working_3-way'!U188/(3*'OddsRatio_working_3-way'!X188^(1/3))*COS(('OddsRatio_working_3-way'!Y188+2*PI())/3)</f>
        <v>-0.35522719541947678</v>
      </c>
      <c r="AH188" s="11">
        <f>-'OddsRatio_working_3-way'!U188/(3*'OddsRatio_working_3-way'!X188^(1/3))*COS(('OddsRatio_working_3-way'!Y188+4*PI())/3)</f>
        <v>-0.17863371822887264</v>
      </c>
      <c r="AI188" s="11">
        <f>'OddsRatio_working_3-way'!U188/(3*'OddsRatio_working_3-way'!X188^(1/3))*SIN(('OddsRatio_working_3-way'!Y188)/3)</f>
        <v>-0.10195629159312726</v>
      </c>
      <c r="AJ188" s="11">
        <f>'OddsRatio_working_3-way'!U188/(3*'OddsRatio_working_3-way'!X188^(1/3))*SIN(('OddsRatio_working_3-way'!Y188+2*PI())/3)</f>
        <v>-0.41135896751047757</v>
      </c>
      <c r="AK188" s="11">
        <f>'OddsRatio_working_3-way'!U188/(3*'OddsRatio_working_3-way'!X188^(1/3))*SIN(('OddsRatio_working_3-way'!Y188+4*PI())/3)</f>
        <v>0.51331525910360498</v>
      </c>
      <c r="AL188" s="11">
        <f>'OddsRatio_working_3-way'!Z188+'OddsRatio_working_3-way'!AF188</f>
        <v>1.0677218272966991</v>
      </c>
      <c r="AM188" s="11">
        <f>'OddsRatio_working_3-way'!AA188+'OddsRatio_working_3-way'!AG188</f>
        <v>-0.71045439083895356</v>
      </c>
      <c r="AN188" s="11">
        <f>'OddsRatio_working_3-way'!AB188+'OddsRatio_working_3-way'!AH188</f>
        <v>-0.35726743645774528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1.0677218272966991</v>
      </c>
      <c r="AS188" s="11">
        <f>IF(('OddsRatio_working_3-way'!X188=0),IF(Q188&gt;0,-Q188^(1/3),(-Q188)^(1/3)),'OddsRatio_working_3-way'!AM188-'OddsRatio_working_3-way'!R188/3)</f>
        <v>-0.71045439083895356</v>
      </c>
      <c r="AT188" s="11">
        <f>IF(('OddsRatio_working_3-way'!X188=0),IF(Q188&gt;0,-Q188^(1/3),(-Q188)^(1/3)),'OddsRatio_working_3-way'!AN188-'OddsRatio_working_3-way'!R188/3)</f>
        <v>-0.35726743645774528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2.06</v>
      </c>
      <c r="B189" s="4">
        <f>IF('True_Odds_Calculator_3-way'!B190="","",'True_Odds_Calculator_3-way'!B190)</f>
        <v>3.12</v>
      </c>
      <c r="C189" s="4">
        <f>IF('True_Odds_Calculator_3-way'!C190="","",'True_Odds_Calculator_3-way'!C190)</f>
        <v>4.26</v>
      </c>
      <c r="D189" s="9">
        <f t="shared" si="39"/>
        <v>0.46960840428184508</v>
      </c>
      <c r="E189" s="9">
        <f t="shared" si="40"/>
        <v>0.30685505957805231</v>
      </c>
      <c r="F189" s="9">
        <f t="shared" si="41"/>
        <v>0.2235365361401023</v>
      </c>
      <c r="G189" s="9">
        <f t="shared" si="42"/>
        <v>1.0655035671433188</v>
      </c>
      <c r="H189" s="9">
        <f t="shared" si="43"/>
        <v>2.1294337811719179</v>
      </c>
      <c r="I189" s="9">
        <f t="shared" si="44"/>
        <v>3.2588675623438363</v>
      </c>
      <c r="J189" s="9">
        <f t="shared" si="45"/>
        <v>4.4735416288872196</v>
      </c>
      <c r="K189" s="11">
        <f t="shared" si="46"/>
        <v>0.4854368932038835</v>
      </c>
      <c r="L189" s="11">
        <f t="shared" si="47"/>
        <v>0.32051282051282048</v>
      </c>
      <c r="M189" s="11">
        <f t="shared" si="48"/>
        <v>0.23474178403755869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-0.26756414347006419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0.23520928074462877</v>
      </c>
      <c r="Q189" s="11">
        <f>2*'OddsRatio_working_3-way'!K189*'OddsRatio_working_3-way'!L189*'OddsRatio_working_3-way'!M189</f>
        <v>7.3046360479698369E-2</v>
      </c>
      <c r="R189" s="11">
        <f t="shared" si="49"/>
        <v>0</v>
      </c>
      <c r="S189" s="11">
        <f t="shared" si="50"/>
        <v>-0.87907623829627468</v>
      </c>
      <c r="T189" s="11">
        <f t="shared" si="51"/>
        <v>-0.27300504294915362</v>
      </c>
      <c r="U189" s="11">
        <f>'OddsRatio_working_3-way'!S189-'OddsRatio_working_3-way'!R189^2/3</f>
        <v>-0.87907623829627468</v>
      </c>
      <c r="V189" s="11">
        <f>'OddsRatio_working_3-way'!S189*'OddsRatio_working_3-way'!R189/3-2*'OddsRatio_working_3-way'!R189^3/27-'OddsRatio_working_3-way'!T189</f>
        <v>0.27300504294915362</v>
      </c>
      <c r="W189" s="11">
        <f>'OddsRatio_working_3-way'!V189^2+4*'OddsRatio_working_3-way'!U189^3/27</f>
        <v>-2.6109456721047156E-2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0.15861999416586514</v>
      </c>
      <c r="Y189" s="11">
        <f>IF('OddsRatio_working_3-way'!W189&gt;=0,IF('OddsRatio_working_3-way'!V189+SQRT('OddsRatio_working_3-way'!W189)&gt;0,0,PI()),ACOS('OddsRatio_working_3-way'!V189/(2*'OddsRatio_working_3-way'!X189)))</f>
        <v>0.53442205091598649</v>
      </c>
      <c r="Z189" s="11">
        <f>'OddsRatio_working_3-way'!X189^(1/3)*COS('OddsRatio_working_3-way'!Y189/3)</f>
        <v>0.53275178357165942</v>
      </c>
      <c r="AA189" s="11">
        <f>'OddsRatio_working_3-way'!X189^(1/3)*COS(('OddsRatio_working_3-way'!Y189+2*PI())/3)</f>
        <v>-0.34944641844830182</v>
      </c>
      <c r="AB189" s="11">
        <f>'OddsRatio_working_3-way'!X189^(1/3)*COS(('OddsRatio_working_3-way'!Y189+4*PI())/3)</f>
        <v>-0.18330536512335727</v>
      </c>
      <c r="AC189" s="11">
        <f>'OddsRatio_working_3-way'!X189^(1/3)*SIN('OddsRatio_working_3-way'!Y189/3)</f>
        <v>9.5921581860604677E-2</v>
      </c>
      <c r="AD189" s="11">
        <f>'OddsRatio_working_3-way'!X189^(1/3)*SIN(('OddsRatio_working_3-way'!Y189+2*PI())/3)</f>
        <v>0.41341578755422398</v>
      </c>
      <c r="AE189" s="11">
        <f>'OddsRatio_working_3-way'!X189^(1/3)*SIN(('OddsRatio_working_3-way'!Y189+4*PI())/3)</f>
        <v>-0.50933736941482866</v>
      </c>
      <c r="AF189" s="11">
        <f>-'OddsRatio_working_3-way'!U189/(3*'OddsRatio_working_3-way'!X189^(1/3))*COS(('OddsRatio_working_3-way'!Y189)/3)</f>
        <v>0.53275178357165942</v>
      </c>
      <c r="AG189" s="11">
        <f>-'OddsRatio_working_3-way'!U189/(3*'OddsRatio_working_3-way'!X189^(1/3))*COS(('OddsRatio_working_3-way'!Y189+2*PI())/3)</f>
        <v>-0.34944641844830182</v>
      </c>
      <c r="AH189" s="11">
        <f>-'OddsRatio_working_3-way'!U189/(3*'OddsRatio_working_3-way'!X189^(1/3))*COS(('OddsRatio_working_3-way'!Y189+4*PI())/3)</f>
        <v>-0.18330536512335727</v>
      </c>
      <c r="AI189" s="11">
        <f>'OddsRatio_working_3-way'!U189/(3*'OddsRatio_working_3-way'!X189^(1/3))*SIN(('OddsRatio_working_3-way'!Y189)/3)</f>
        <v>-9.5921581860604677E-2</v>
      </c>
      <c r="AJ189" s="11">
        <f>'OddsRatio_working_3-way'!U189/(3*'OddsRatio_working_3-way'!X189^(1/3))*SIN(('OddsRatio_working_3-way'!Y189+2*PI())/3)</f>
        <v>-0.41341578755422398</v>
      </c>
      <c r="AK189" s="11">
        <f>'OddsRatio_working_3-way'!U189/(3*'OddsRatio_working_3-way'!X189^(1/3))*SIN(('OddsRatio_working_3-way'!Y189+4*PI())/3)</f>
        <v>0.50933736941482866</v>
      </c>
      <c r="AL189" s="11">
        <f>'OddsRatio_working_3-way'!Z189+'OddsRatio_working_3-way'!AF189</f>
        <v>1.0655035671433188</v>
      </c>
      <c r="AM189" s="11">
        <f>'OddsRatio_working_3-way'!AA189+'OddsRatio_working_3-way'!AG189</f>
        <v>-0.69889283689660364</v>
      </c>
      <c r="AN189" s="11">
        <f>'OddsRatio_working_3-way'!AB189+'OddsRatio_working_3-way'!AH189</f>
        <v>-0.36661073024671453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1.0655035671433188</v>
      </c>
      <c r="AS189" s="11">
        <f>IF(('OddsRatio_working_3-way'!X189=0),IF(Q189&gt;0,-Q189^(1/3),(-Q189)^(1/3)),'OddsRatio_working_3-way'!AM189-'OddsRatio_working_3-way'!R189/3)</f>
        <v>-0.69889283689660364</v>
      </c>
      <c r="AT189" s="11">
        <f>IF(('OddsRatio_working_3-way'!X189=0),IF(Q189&gt;0,-Q189^(1/3),(-Q189)^(1/3)),'OddsRatio_working_3-way'!AN189-'OddsRatio_working_3-way'!R189/3)</f>
        <v>-0.36661073024671453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1.95</v>
      </c>
      <c r="B190" s="4">
        <f>IF('True_Odds_Calculator_3-way'!B191="","",'True_Odds_Calculator_3-way'!B191)</f>
        <v>3.77</v>
      </c>
      <c r="C190" s="4">
        <f>IF('True_Odds_Calculator_3-way'!C191="","",'True_Odds_Calculator_3-way'!C191)</f>
        <v>3.97</v>
      </c>
      <c r="D190" s="9">
        <f t="shared" si="39"/>
        <v>0.50091197565867907</v>
      </c>
      <c r="E190" s="9">
        <f t="shared" si="40"/>
        <v>0.25607064614667052</v>
      </c>
      <c r="F190" s="9">
        <f t="shared" si="41"/>
        <v>0.24301737819465052</v>
      </c>
      <c r="G190" s="9">
        <f t="shared" si="42"/>
        <v>1.0487986724719565</v>
      </c>
      <c r="H190" s="9">
        <f t="shared" si="43"/>
        <v>1.9963587388483581</v>
      </c>
      <c r="I190" s="9">
        <f t="shared" si="44"/>
        <v>3.9051723227473185</v>
      </c>
      <c r="J190" s="9">
        <f t="shared" si="45"/>
        <v>4.1149320572417105</v>
      </c>
      <c r="K190" s="11">
        <f t="shared" si="46"/>
        <v>0.51282051282051289</v>
      </c>
      <c r="L190" s="11">
        <f t="shared" si="47"/>
        <v>0.26525198938992045</v>
      </c>
      <c r="M190" s="11">
        <f t="shared" si="48"/>
        <v>0.25188916876574308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-0.2677893834445958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0.22922376916858073</v>
      </c>
      <c r="Q190" s="11">
        <f>2*'OddsRatio_working_3-way'!K190*'OddsRatio_working_3-way'!L190*'OddsRatio_working_3-way'!M190</f>
        <v>6.8527285252191567E-2</v>
      </c>
      <c r="R190" s="11">
        <f t="shared" si="49"/>
        <v>0</v>
      </c>
      <c r="S190" s="11">
        <f t="shared" si="50"/>
        <v>-0.85598527551786197</v>
      </c>
      <c r="T190" s="11">
        <f t="shared" si="51"/>
        <v>-0.25589993289024282</v>
      </c>
      <c r="U190" s="11">
        <f>'OddsRatio_working_3-way'!S190-'OddsRatio_working_3-way'!R190^2/3</f>
        <v>-0.85598527551786197</v>
      </c>
      <c r="V190" s="11">
        <f>'OddsRatio_working_3-way'!S190*'OddsRatio_working_3-way'!R190/3-2*'OddsRatio_working_3-way'!R190^3/27-'OddsRatio_working_3-way'!T190</f>
        <v>0.25589993289024282</v>
      </c>
      <c r="W190" s="11">
        <f>'OddsRatio_working_3-way'!V190^2+4*'OddsRatio_working_3-way'!U190^3/27</f>
        <v>-2.7432209396003909E-2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0.15241143743928365</v>
      </c>
      <c r="Y190" s="11">
        <f>IF('OddsRatio_working_3-way'!W190&gt;=0,IF('OddsRatio_working_3-way'!V190+SQRT('OddsRatio_working_3-way'!W190)&gt;0,0,PI()),ACOS('OddsRatio_working_3-way'!V190/(2*'OddsRatio_working_3-way'!X190)))</f>
        <v>0.57442714129498673</v>
      </c>
      <c r="Z190" s="11">
        <f>'OddsRatio_working_3-way'!X190^(1/3)*COS('OddsRatio_working_3-way'!Y190/3)</f>
        <v>0.52439933623597823</v>
      </c>
      <c r="AA190" s="11">
        <f>'OddsRatio_working_3-way'!X190^(1/3)*COS(('OddsRatio_working_3-way'!Y190+2*PI())/3)</f>
        <v>-0.35023557554169055</v>
      </c>
      <c r="AB190" s="11">
        <f>'OddsRatio_working_3-way'!X190^(1/3)*COS(('OddsRatio_working_3-way'!Y190+4*PI())/3)</f>
        <v>-0.17416376069428763</v>
      </c>
      <c r="AC190" s="11">
        <f>'OddsRatio_working_3-way'!X190^(1/3)*SIN('OddsRatio_working_3-way'!Y190/3)</f>
        <v>0.10165510969885404</v>
      </c>
      <c r="AD190" s="11">
        <f>'OddsRatio_working_3-way'!X190^(1/3)*SIN(('OddsRatio_working_3-way'!Y190+2*PI())/3)</f>
        <v>0.40331559205862771</v>
      </c>
      <c r="AE190" s="11">
        <f>'OddsRatio_working_3-way'!X190^(1/3)*SIN(('OddsRatio_working_3-way'!Y190+4*PI())/3)</f>
        <v>-0.50497070175748171</v>
      </c>
      <c r="AF190" s="11">
        <f>-'OddsRatio_working_3-way'!U190/(3*'OddsRatio_working_3-way'!X190^(1/3))*COS(('OddsRatio_working_3-way'!Y190)/3)</f>
        <v>0.52439933623597823</v>
      </c>
      <c r="AG190" s="11">
        <f>-'OddsRatio_working_3-way'!U190/(3*'OddsRatio_working_3-way'!X190^(1/3))*COS(('OddsRatio_working_3-way'!Y190+2*PI())/3)</f>
        <v>-0.35023557554169055</v>
      </c>
      <c r="AH190" s="11">
        <f>-'OddsRatio_working_3-way'!U190/(3*'OddsRatio_working_3-way'!X190^(1/3))*COS(('OddsRatio_working_3-way'!Y190+4*PI())/3)</f>
        <v>-0.17416376069428763</v>
      </c>
      <c r="AI190" s="11">
        <f>'OddsRatio_working_3-way'!U190/(3*'OddsRatio_working_3-way'!X190^(1/3))*SIN(('OddsRatio_working_3-way'!Y190)/3)</f>
        <v>-0.10165510969885404</v>
      </c>
      <c r="AJ190" s="11">
        <f>'OddsRatio_working_3-way'!U190/(3*'OddsRatio_working_3-way'!X190^(1/3))*SIN(('OddsRatio_working_3-way'!Y190+2*PI())/3)</f>
        <v>-0.40331559205862771</v>
      </c>
      <c r="AK190" s="11">
        <f>'OddsRatio_working_3-way'!U190/(3*'OddsRatio_working_3-way'!X190^(1/3))*SIN(('OddsRatio_working_3-way'!Y190+4*PI())/3)</f>
        <v>0.50497070175748171</v>
      </c>
      <c r="AL190" s="11">
        <f>'OddsRatio_working_3-way'!Z190+'OddsRatio_working_3-way'!AF190</f>
        <v>1.0487986724719565</v>
      </c>
      <c r="AM190" s="11">
        <f>'OddsRatio_working_3-way'!AA190+'OddsRatio_working_3-way'!AG190</f>
        <v>-0.70047115108338109</v>
      </c>
      <c r="AN190" s="11">
        <f>'OddsRatio_working_3-way'!AB190+'OddsRatio_working_3-way'!AH190</f>
        <v>-0.34832752138857526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1.0487986724719565</v>
      </c>
      <c r="AS190" s="11">
        <f>IF(('OddsRatio_working_3-way'!X190=0),IF(Q190&gt;0,-Q190^(1/3),(-Q190)^(1/3)),'OddsRatio_working_3-way'!AM190-'OddsRatio_working_3-way'!R190/3)</f>
        <v>-0.70047115108338109</v>
      </c>
      <c r="AT190" s="11">
        <f>IF(('OddsRatio_working_3-way'!X190=0),IF(Q190&gt;0,-Q190^(1/3),(-Q190)^(1/3)),'OddsRatio_working_3-way'!AN190-'OddsRatio_working_3-way'!R190/3)</f>
        <v>-0.34832752138857526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2.5099999999999998</v>
      </c>
      <c r="B191" s="4">
        <f>IF('True_Odds_Calculator_3-way'!B192="","",'True_Odds_Calculator_3-way'!B192)</f>
        <v>3.27</v>
      </c>
      <c r="C191" s="4">
        <f>IF('True_Odds_Calculator_3-way'!C192="","",'True_Odds_Calculator_3-way'!C192)</f>
        <v>3.09</v>
      </c>
      <c r="D191" s="9">
        <f t="shared" si="39"/>
        <v>0.38843728814765538</v>
      </c>
      <c r="E191" s="9">
        <f t="shared" si="40"/>
        <v>0.29701436599195369</v>
      </c>
      <c r="F191" s="9">
        <f t="shared" si="41"/>
        <v>0.31454834586039115</v>
      </c>
      <c r="G191" s="9">
        <f t="shared" si="42"/>
        <v>1.0426610184017837</v>
      </c>
      <c r="H191" s="9">
        <f t="shared" si="43"/>
        <v>2.5744181377866928</v>
      </c>
      <c r="I191" s="9">
        <f t="shared" si="44"/>
        <v>3.366840511772049</v>
      </c>
      <c r="J191" s="9">
        <f t="shared" si="45"/>
        <v>3.1791615284597272</v>
      </c>
      <c r="K191" s="11">
        <f t="shared" si="46"/>
        <v>0.39840637450199207</v>
      </c>
      <c r="L191" s="11">
        <f t="shared" si="47"/>
        <v>0.3058103975535168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-0.28246792330494941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0.23145051298226432</v>
      </c>
      <c r="Q191" s="11">
        <f>2*'OddsRatio_working_3-way'!K191*'OddsRatio_working_3-way'!L191*'OddsRatio_working_3-way'!M191</f>
        <v>7.8858777847449518E-2</v>
      </c>
      <c r="R191" s="11">
        <f t="shared" si="49"/>
        <v>0</v>
      </c>
      <c r="S191" s="11">
        <f t="shared" si="50"/>
        <v>-0.81938688922349878</v>
      </c>
      <c r="T191" s="11">
        <f t="shared" si="51"/>
        <v>-0.27917781574906264</v>
      </c>
      <c r="U191" s="11">
        <f>'OddsRatio_working_3-way'!S191-'OddsRatio_working_3-way'!R191^2/3</f>
        <v>-0.81938688922349878</v>
      </c>
      <c r="V191" s="11">
        <f>'OddsRatio_working_3-way'!S191*'OddsRatio_working_3-way'!R191/3-2*'OddsRatio_working_3-way'!R191^3/27-'OddsRatio_working_3-way'!T191</f>
        <v>0.27917781574906264</v>
      </c>
      <c r="W191" s="11">
        <f>'OddsRatio_working_3-way'!V191^2+4*'OddsRatio_working_3-way'!U191^3/27</f>
        <v>-3.5608075546251089E-3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0.14274195280386445</v>
      </c>
      <c r="Y191" s="11">
        <f>IF('OddsRatio_working_3-way'!W191&gt;=0,IF('OddsRatio_working_3-way'!V191+SQRT('OddsRatio_working_3-way'!W191)&gt;0,0,PI()),ACOS('OddsRatio_working_3-way'!V191/(2*'OddsRatio_working_3-way'!X191)))</f>
        <v>0.21057506815473204</v>
      </c>
      <c r="Z191" s="11">
        <f>'OddsRatio_working_3-way'!X191^(1/3)*COS('OddsRatio_working_3-way'!Y191/3)</f>
        <v>0.52133050920089186</v>
      </c>
      <c r="AA191" s="11">
        <f>'OddsRatio_working_3-way'!X191^(1/3)*COS(('OddsRatio_working_3-way'!Y191+2*PI())/3)</f>
        <v>-0.29240792994656029</v>
      </c>
      <c r="AB191" s="11">
        <f>'OddsRatio_working_3-way'!X191^(1/3)*COS(('OddsRatio_working_3-way'!Y191+4*PI())/3)</f>
        <v>-0.22892257925433149</v>
      </c>
      <c r="AC191" s="11">
        <f>'OddsRatio_working_3-way'!X191^(1/3)*SIN('OddsRatio_working_3-way'!Y191/3)</f>
        <v>3.665328431175606E-2</v>
      </c>
      <c r="AD191" s="11">
        <f>'OddsRatio_working_3-way'!X191^(1/3)*SIN(('OddsRatio_working_3-way'!Y191+2*PI())/3)</f>
        <v>0.4331588225799714</v>
      </c>
      <c r="AE191" s="11">
        <f>'OddsRatio_working_3-way'!X191^(1/3)*SIN(('OddsRatio_working_3-way'!Y191+4*PI())/3)</f>
        <v>-0.46981210689172748</v>
      </c>
      <c r="AF191" s="11">
        <f>-'OddsRatio_working_3-way'!U191/(3*'OddsRatio_working_3-way'!X191^(1/3))*COS(('OddsRatio_working_3-way'!Y191)/3)</f>
        <v>0.52133050920089186</v>
      </c>
      <c r="AG191" s="11">
        <f>-'OddsRatio_working_3-way'!U191/(3*'OddsRatio_working_3-way'!X191^(1/3))*COS(('OddsRatio_working_3-way'!Y191+2*PI())/3)</f>
        <v>-0.29240792994656029</v>
      </c>
      <c r="AH191" s="11">
        <f>-'OddsRatio_working_3-way'!U191/(3*'OddsRatio_working_3-way'!X191^(1/3))*COS(('OddsRatio_working_3-way'!Y191+4*PI())/3)</f>
        <v>-0.22892257925433149</v>
      </c>
      <c r="AI191" s="11">
        <f>'OddsRatio_working_3-way'!U191/(3*'OddsRatio_working_3-way'!X191^(1/3))*SIN(('OddsRatio_working_3-way'!Y191)/3)</f>
        <v>-3.665328431175606E-2</v>
      </c>
      <c r="AJ191" s="11">
        <f>'OddsRatio_working_3-way'!U191/(3*'OddsRatio_working_3-way'!X191^(1/3))*SIN(('OddsRatio_working_3-way'!Y191+2*PI())/3)</f>
        <v>-0.4331588225799714</v>
      </c>
      <c r="AK191" s="11">
        <f>'OddsRatio_working_3-way'!U191/(3*'OddsRatio_working_3-way'!X191^(1/3))*SIN(('OddsRatio_working_3-way'!Y191+4*PI())/3)</f>
        <v>0.46981210689172748</v>
      </c>
      <c r="AL191" s="11">
        <f>'OddsRatio_working_3-way'!Z191+'OddsRatio_working_3-way'!AF191</f>
        <v>1.0426610184017837</v>
      </c>
      <c r="AM191" s="11">
        <f>'OddsRatio_working_3-way'!AA191+'OddsRatio_working_3-way'!AG191</f>
        <v>-0.58481585989312057</v>
      </c>
      <c r="AN191" s="11">
        <f>'OddsRatio_working_3-way'!AB191+'OddsRatio_working_3-way'!AH191</f>
        <v>-0.45784515850866297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1.0426610184017837</v>
      </c>
      <c r="AS191" s="11">
        <f>IF(('OddsRatio_working_3-way'!X191=0),IF(Q191&gt;0,-Q191^(1/3),(-Q191)^(1/3)),'OddsRatio_working_3-way'!AM191-'OddsRatio_working_3-way'!R191/3)</f>
        <v>-0.58481585989312057</v>
      </c>
      <c r="AT191" s="11">
        <f>IF(('OddsRatio_working_3-way'!X191=0),IF(Q191&gt;0,-Q191^(1/3),(-Q191)^(1/3)),'OddsRatio_working_3-way'!AN191-'OddsRatio_working_3-way'!R191/3)</f>
        <v>-0.45784515850866297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2.2999999999999998</v>
      </c>
      <c r="B192" s="4">
        <f>IF('True_Odds_Calculator_3-way'!B193="","",'True_Odds_Calculator_3-way'!B193)</f>
        <v>3.56</v>
      </c>
      <c r="C192" s="4">
        <f>IF('True_Odds_Calculator_3-way'!C193="","",'True_Odds_Calculator_3-way'!C193)</f>
        <v>3.2</v>
      </c>
      <c r="D192" s="9">
        <f t="shared" si="39"/>
        <v>0.42429181931287085</v>
      </c>
      <c r="E192" s="9">
        <f t="shared" si="40"/>
        <v>0.27233211216369951</v>
      </c>
      <c r="F192" s="9">
        <f t="shared" si="41"/>
        <v>0.30337606852342952</v>
      </c>
      <c r="G192" s="9">
        <f t="shared" si="42"/>
        <v>1.0437449569487214</v>
      </c>
      <c r="H192" s="9">
        <f t="shared" si="43"/>
        <v>2.3568684440333376</v>
      </c>
      <c r="I192" s="9">
        <f t="shared" si="44"/>
        <v>3.6719870897887263</v>
      </c>
      <c r="J192" s="9">
        <f t="shared" si="45"/>
        <v>3.2962389052871872</v>
      </c>
      <c r="K192" s="11">
        <f t="shared" si="46"/>
        <v>0.43478260869565222</v>
      </c>
      <c r="L192" s="11">
        <f t="shared" si="47"/>
        <v>0.2808988764044944</v>
      </c>
      <c r="M192" s="11">
        <f t="shared" si="48"/>
        <v>0.3125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-0.27943331704934038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0.23128358573522231</v>
      </c>
      <c r="Q192" s="11">
        <f>2*'OddsRatio_working_3-way'!K192*'OddsRatio_working_3-way'!L192*'OddsRatio_working_3-way'!M192</f>
        <v>7.6331216414264796E-2</v>
      </c>
      <c r="R192" s="11">
        <f t="shared" si="49"/>
        <v>0</v>
      </c>
      <c r="S192" s="11">
        <f t="shared" si="50"/>
        <v>-0.82768793706293753</v>
      </c>
      <c r="T192" s="11">
        <f t="shared" si="51"/>
        <v>-0.27316433566433584</v>
      </c>
      <c r="U192" s="11">
        <f>'OddsRatio_working_3-way'!S192-'OddsRatio_working_3-way'!R192^2/3</f>
        <v>-0.82768793706293753</v>
      </c>
      <c r="V192" s="11">
        <f>'OddsRatio_working_3-way'!S192*'OddsRatio_working_3-way'!R192/3-2*'OddsRatio_working_3-way'!R192^3/27-'OddsRatio_working_3-way'!T192</f>
        <v>0.27316433566433584</v>
      </c>
      <c r="W192" s="11">
        <f>'OddsRatio_working_3-way'!V192^2+4*'OddsRatio_working_3-way'!U192^3/27</f>
        <v>-9.384498728431015E-3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0.14491657342016556</v>
      </c>
      <c r="Y192" s="11">
        <f>IF('OddsRatio_working_3-way'!W192&gt;=0,IF('OddsRatio_working_3-way'!V192+SQRT('OddsRatio_working_3-way'!W192)&gt;0,0,PI()),ACOS('OddsRatio_working_3-way'!V192/(2*'OddsRatio_working_3-way'!X192)))</f>
        <v>0.34079797493882436</v>
      </c>
      <c r="Z192" s="11">
        <f>'OddsRatio_working_3-way'!X192^(1/3)*COS('OddsRatio_working_3-way'!Y192/3)</f>
        <v>0.5218724784743608</v>
      </c>
      <c r="AA192" s="11">
        <f>'OddsRatio_working_3-way'!X192^(1/3)*COS(('OddsRatio_working_3-way'!Y192+2*PI())/3)</f>
        <v>-0.31250000000000017</v>
      </c>
      <c r="AB192" s="11">
        <f>'OddsRatio_working_3-way'!X192^(1/3)*COS(('OddsRatio_working_3-way'!Y192+4*PI())/3)</f>
        <v>-0.20937247847436072</v>
      </c>
      <c r="AC192" s="11">
        <f>'OddsRatio_working_3-way'!X192^(1/3)*SIN('OddsRatio_working_3-way'!Y192/3)</f>
        <v>5.9540702313686932E-2</v>
      </c>
      <c r="AD192" s="11">
        <f>'OddsRatio_working_3-way'!X192^(1/3)*SIN(('OddsRatio_working_3-way'!Y192+2*PI())/3)</f>
        <v>0.42218447273790061</v>
      </c>
      <c r="AE192" s="11">
        <f>'OddsRatio_working_3-way'!X192^(1/3)*SIN(('OddsRatio_working_3-way'!Y192+4*PI())/3)</f>
        <v>-0.48172517505158746</v>
      </c>
      <c r="AF192" s="11">
        <f>-'OddsRatio_working_3-way'!U192/(3*'OddsRatio_working_3-way'!X192^(1/3))*COS(('OddsRatio_working_3-way'!Y192)/3)</f>
        <v>0.52187247847436058</v>
      </c>
      <c r="AG192" s="11">
        <f>-'OddsRatio_working_3-way'!U192/(3*'OddsRatio_working_3-way'!X192^(1/3))*COS(('OddsRatio_working_3-way'!Y192+2*PI())/3)</f>
        <v>-0.31250000000000006</v>
      </c>
      <c r="AH192" s="11">
        <f>-'OddsRatio_working_3-way'!U192/(3*'OddsRatio_working_3-way'!X192^(1/3))*COS(('OddsRatio_working_3-way'!Y192+4*PI())/3)</f>
        <v>-0.20937247847436061</v>
      </c>
      <c r="AI192" s="11">
        <f>'OddsRatio_working_3-way'!U192/(3*'OddsRatio_working_3-way'!X192^(1/3))*SIN(('OddsRatio_working_3-way'!Y192)/3)</f>
        <v>-5.9540702313686911E-2</v>
      </c>
      <c r="AJ192" s="11">
        <f>'OddsRatio_working_3-way'!U192/(3*'OddsRatio_working_3-way'!X192^(1/3))*SIN(('OddsRatio_working_3-way'!Y192+2*PI())/3)</f>
        <v>-0.42218447273790038</v>
      </c>
      <c r="AK192" s="11">
        <f>'OddsRatio_working_3-way'!U192/(3*'OddsRatio_working_3-way'!X192^(1/3))*SIN(('OddsRatio_working_3-way'!Y192+4*PI())/3)</f>
        <v>0.4817251750515873</v>
      </c>
      <c r="AL192" s="11">
        <f>'OddsRatio_working_3-way'!Z192+'OddsRatio_working_3-way'!AF192</f>
        <v>1.0437449569487214</v>
      </c>
      <c r="AM192" s="11">
        <f>'OddsRatio_working_3-way'!AA192+'OddsRatio_working_3-way'!AG192</f>
        <v>-0.62500000000000022</v>
      </c>
      <c r="AN192" s="11">
        <f>'OddsRatio_working_3-way'!AB192+'OddsRatio_working_3-way'!AH192</f>
        <v>-0.41874495694872133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1.0437449569487214</v>
      </c>
      <c r="AS192" s="11">
        <f>IF(('OddsRatio_working_3-way'!X192=0),IF(Q192&gt;0,-Q192^(1/3),(-Q192)^(1/3)),'OddsRatio_working_3-way'!AM192-'OddsRatio_working_3-way'!R192/3)</f>
        <v>-0.62500000000000022</v>
      </c>
      <c r="AT192" s="11">
        <f>IF(('OddsRatio_working_3-way'!X192=0),IF(Q192&gt;0,-Q192^(1/3),(-Q192)^(1/3)),'OddsRatio_working_3-way'!AN192-'OddsRatio_working_3-way'!R192/3)</f>
        <v>-0.41874495694872133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1.61</v>
      </c>
      <c r="B193" s="4">
        <f>IF('True_Odds_Calculator_3-way'!B194="","",'True_Odds_Calculator_3-way'!B194)</f>
        <v>4.2699999999999996</v>
      </c>
      <c r="C193" s="4">
        <f>IF('True_Odds_Calculator_3-way'!C194="","",'True_Odds_Calculator_3-way'!C194)</f>
        <v>5.97</v>
      </c>
      <c r="D193" s="9">
        <f t="shared" si="39"/>
        <v>0.61133331500521182</v>
      </c>
      <c r="E193" s="9">
        <f t="shared" si="40"/>
        <v>0.22685315260898295</v>
      </c>
      <c r="F193" s="9">
        <f t="shared" si="41"/>
        <v>0.16181353238580501</v>
      </c>
      <c r="G193" s="9">
        <f t="shared" si="42"/>
        <v>1.0422440334141192</v>
      </c>
      <c r="H193" s="9">
        <f t="shared" si="43"/>
        <v>1.6357688603826126</v>
      </c>
      <c r="I193" s="9">
        <f t="shared" si="44"/>
        <v>4.4081379892641701</v>
      </c>
      <c r="J193" s="9">
        <f t="shared" si="45"/>
        <v>6.1799528460681721</v>
      </c>
      <c r="K193" s="11">
        <f t="shared" si="46"/>
        <v>0.6211180124223602</v>
      </c>
      <c r="L193" s="11">
        <f t="shared" si="47"/>
        <v>0.23419203747072601</v>
      </c>
      <c r="M193" s="11">
        <f t="shared" si="48"/>
        <v>0.16750418760469013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-0.24154936171540919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0.21563298184669988</v>
      </c>
      <c r="Q193" s="11">
        <f>2*'OddsRatio_working_3-way'!K193*'OddsRatio_working_3-way'!L193*'OddsRatio_working_3-way'!M193</f>
        <v>4.8730617366485846E-2</v>
      </c>
      <c r="R193" s="11">
        <f t="shared" si="49"/>
        <v>0</v>
      </c>
      <c r="S193" s="11">
        <f t="shared" si="50"/>
        <v>-0.89270772779253416</v>
      </c>
      <c r="T193" s="11">
        <f t="shared" si="51"/>
        <v>-0.20174185938814329</v>
      </c>
      <c r="U193" s="11">
        <f>'OddsRatio_working_3-way'!S193-'OddsRatio_working_3-way'!R193^2/3</f>
        <v>-0.89270772779253416</v>
      </c>
      <c r="V193" s="11">
        <f>'OddsRatio_working_3-way'!S193*'OddsRatio_working_3-way'!R193/3-2*'OddsRatio_working_3-way'!R193^3/27-'OddsRatio_working_3-way'!T193</f>
        <v>0.20174185938814329</v>
      </c>
      <c r="W193" s="11">
        <f>'OddsRatio_working_3-way'!V193^2+4*'OddsRatio_working_3-way'!U193^3/27</f>
        <v>-6.4696217620192675E-2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0.16232374706861136</v>
      </c>
      <c r="Y193" s="11">
        <f>IF('OddsRatio_working_3-way'!W193&gt;=0,IF('OddsRatio_working_3-way'!V193+SQRT('OddsRatio_working_3-way'!W193)&gt;0,0,PI()),ACOS('OddsRatio_working_3-way'!V193/(2*'OddsRatio_working_3-way'!X193)))</f>
        <v>0.90024479686479497</v>
      </c>
      <c r="Z193" s="11">
        <f>'OddsRatio_working_3-way'!X193^(1/3)*COS('OddsRatio_working_3-way'!Y193/3)</f>
        <v>0.5211220167070596</v>
      </c>
      <c r="AA193" s="11">
        <f>'OddsRatio_working_3-way'!X193^(1/3)*COS(('OddsRatio_working_3-way'!Y193+2*PI())/3)</f>
        <v>-0.4002063259460254</v>
      </c>
      <c r="AB193" s="11">
        <f>'OddsRatio_working_3-way'!X193^(1/3)*COS(('OddsRatio_working_3-way'!Y193+4*PI())/3)</f>
        <v>-0.12091569076103408</v>
      </c>
      <c r="AC193" s="11">
        <f>'OddsRatio_working_3-way'!X193^(1/3)*SIN('OddsRatio_working_3-way'!Y193/3)</f>
        <v>0.16124852340619619</v>
      </c>
      <c r="AD193" s="11">
        <f>'OddsRatio_working_3-way'!X193^(1/3)*SIN(('OddsRatio_working_3-way'!Y193+2*PI())/3)</f>
        <v>0.37068064323659417</v>
      </c>
      <c r="AE193" s="11">
        <f>'OddsRatio_working_3-way'!X193^(1/3)*SIN(('OddsRatio_working_3-way'!Y193+4*PI())/3)</f>
        <v>-0.53192916664279044</v>
      </c>
      <c r="AF193" s="11">
        <f>-'OddsRatio_working_3-way'!U193/(3*'OddsRatio_working_3-way'!X193^(1/3))*COS(('OddsRatio_working_3-way'!Y193)/3)</f>
        <v>0.52112201670705949</v>
      </c>
      <c r="AG193" s="11">
        <f>-'OddsRatio_working_3-way'!U193/(3*'OddsRatio_working_3-way'!X193^(1/3))*COS(('OddsRatio_working_3-way'!Y193+2*PI())/3)</f>
        <v>-0.40020632594602529</v>
      </c>
      <c r="AH193" s="11">
        <f>-'OddsRatio_working_3-way'!U193/(3*'OddsRatio_working_3-way'!X193^(1/3))*COS(('OddsRatio_working_3-way'!Y193+4*PI())/3)</f>
        <v>-0.12091569076103405</v>
      </c>
      <c r="AI193" s="11">
        <f>'OddsRatio_working_3-way'!U193/(3*'OddsRatio_working_3-way'!X193^(1/3))*SIN(('OddsRatio_working_3-way'!Y193)/3)</f>
        <v>-0.16124852340619616</v>
      </c>
      <c r="AJ193" s="11">
        <f>'OddsRatio_working_3-way'!U193/(3*'OddsRatio_working_3-way'!X193^(1/3))*SIN(('OddsRatio_working_3-way'!Y193+2*PI())/3)</f>
        <v>-0.37068064323659411</v>
      </c>
      <c r="AK193" s="11">
        <f>'OddsRatio_working_3-way'!U193/(3*'OddsRatio_working_3-way'!X193^(1/3))*SIN(('OddsRatio_working_3-way'!Y193+4*PI())/3)</f>
        <v>0.53192916664279033</v>
      </c>
      <c r="AL193" s="11">
        <f>'OddsRatio_working_3-way'!Z193+'OddsRatio_working_3-way'!AF193</f>
        <v>1.0422440334141192</v>
      </c>
      <c r="AM193" s="11">
        <f>'OddsRatio_working_3-way'!AA193+'OddsRatio_working_3-way'!AG193</f>
        <v>-0.80041265189205069</v>
      </c>
      <c r="AN193" s="11">
        <f>'OddsRatio_working_3-way'!AB193+'OddsRatio_working_3-way'!AH193</f>
        <v>-0.24183138152206812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1.0422440334141192</v>
      </c>
      <c r="AS193" s="11">
        <f>IF(('OddsRatio_working_3-way'!X193=0),IF(Q193&gt;0,-Q193^(1/3),(-Q193)^(1/3)),'OddsRatio_working_3-way'!AM193-'OddsRatio_working_3-way'!R193/3)</f>
        <v>-0.80041265189205069</v>
      </c>
      <c r="AT193" s="11">
        <f>IF(('OddsRatio_working_3-way'!X193=0),IF(Q193&gt;0,-Q193^(1/3),(-Q193)^(1/3)),'OddsRatio_working_3-way'!AN193-'OddsRatio_working_3-way'!R193/3)</f>
        <v>-0.24183138152206812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1.33</v>
      </c>
      <c r="B194" s="4">
        <f>IF('True_Odds_Calculator_3-way'!B195="","",'True_Odds_Calculator_3-way'!B195)</f>
        <v>4.8600000000000003</v>
      </c>
      <c r="C194" s="4">
        <f>IF('True_Odds_Calculator_3-way'!C195="","",'True_Odds_Calculator_3-way'!C195)</f>
        <v>10.92</v>
      </c>
      <c r="D194" s="9">
        <f t="shared" si="39"/>
        <v>0.7298756826415097</v>
      </c>
      <c r="E194" s="9">
        <f t="shared" si="40"/>
        <v>0.1876522686450264</v>
      </c>
      <c r="F194" s="9">
        <f t="shared" si="41"/>
        <v>8.2472048713464002E-2</v>
      </c>
      <c r="G194" s="9">
        <f t="shared" si="42"/>
        <v>1.1215040546185981</v>
      </c>
      <c r="H194" s="9">
        <f t="shared" si="43"/>
        <v>1.3700963380241375</v>
      </c>
      <c r="I194" s="9">
        <f t="shared" si="44"/>
        <v>5.3290056508277885</v>
      </c>
      <c r="J194" s="9">
        <f t="shared" si="45"/>
        <v>12.125320221816494</v>
      </c>
      <c r="K194" s="11">
        <f t="shared" si="46"/>
        <v>0.75187969924812026</v>
      </c>
      <c r="L194" s="11">
        <f t="shared" si="47"/>
        <v>0.20576131687242796</v>
      </c>
      <c r="M194" s="11">
        <f t="shared" si="48"/>
        <v>9.1575091575091569E-2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-0.17902033607965118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0.19990168973739009</v>
      </c>
      <c r="Q194" s="11">
        <f>2*'OddsRatio_working_3-way'!K194*'OddsRatio_working_3-way'!L194*'OddsRatio_working_3-way'!M194</f>
        <v>2.8334754037900787E-2</v>
      </c>
      <c r="R194" s="11">
        <f t="shared" si="49"/>
        <v>0</v>
      </c>
      <c r="S194" s="11">
        <f t="shared" si="50"/>
        <v>-1.1166423553603888</v>
      </c>
      <c r="T194" s="11">
        <f t="shared" si="51"/>
        <v>-0.15827673357340732</v>
      </c>
      <c r="U194" s="11">
        <f>'OddsRatio_working_3-way'!S194-'OddsRatio_working_3-way'!R194^2/3</f>
        <v>-1.1166423553603888</v>
      </c>
      <c r="V194" s="11">
        <f>'OddsRatio_working_3-way'!S194*'OddsRatio_working_3-way'!R194/3-2*'OddsRatio_working_3-way'!R194^3/27-'OddsRatio_working_3-way'!T194</f>
        <v>0.15827673357340732</v>
      </c>
      <c r="W194" s="11">
        <f>'OddsRatio_working_3-way'!V194^2+4*'OddsRatio_working_3-way'!U194^3/27</f>
        <v>-0.1812196391250902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0.22708542639046522</v>
      </c>
      <c r="Y194" s="11">
        <f>IF('OddsRatio_working_3-way'!W194&gt;=0,IF('OddsRatio_working_3-way'!V194+SQRT('OddsRatio_working_3-way'!W194)&gt;0,0,PI()),ACOS('OddsRatio_working_3-way'!V194/(2*'OddsRatio_working_3-way'!X194)))</f>
        <v>1.2148302752352538</v>
      </c>
      <c r="Z194" s="11">
        <f>'OddsRatio_working_3-way'!X194^(1/3)*COS('OddsRatio_working_3-way'!Y194/3)</f>
        <v>0.56075202730929918</v>
      </c>
      <c r="AA194" s="11">
        <f>'OddsRatio_working_3-way'!X194^(1/3)*COS(('OddsRatio_working_3-way'!Y194+2*PI())/3)</f>
        <v>-0.48853091208723637</v>
      </c>
      <c r="AB194" s="11">
        <f>'OddsRatio_working_3-way'!X194^(1/3)*COS(('OddsRatio_working_3-way'!Y194+4*PI())/3)</f>
        <v>-7.2221115222062912E-2</v>
      </c>
      <c r="AC194" s="11">
        <f>'OddsRatio_working_3-way'!X194^(1/3)*SIN('OddsRatio_working_3-way'!Y194/3)</f>
        <v>0.24035657328638646</v>
      </c>
      <c r="AD194" s="11">
        <f>'OddsRatio_working_3-way'!X194^(1/3)*SIN(('OddsRatio_working_3-way'!Y194+2*PI())/3)</f>
        <v>0.3654472142302852</v>
      </c>
      <c r="AE194" s="11">
        <f>'OddsRatio_working_3-way'!X194^(1/3)*SIN(('OddsRatio_working_3-way'!Y194+4*PI())/3)</f>
        <v>-0.60580378751667163</v>
      </c>
      <c r="AF194" s="11">
        <f>-'OddsRatio_working_3-way'!U194/(3*'OddsRatio_working_3-way'!X194^(1/3))*COS(('OddsRatio_working_3-way'!Y194)/3)</f>
        <v>0.56075202730929896</v>
      </c>
      <c r="AG194" s="11">
        <f>-'OddsRatio_working_3-way'!U194/(3*'OddsRatio_working_3-way'!X194^(1/3))*COS(('OddsRatio_working_3-way'!Y194+2*PI())/3)</f>
        <v>-0.4885309120872362</v>
      </c>
      <c r="AH194" s="11">
        <f>-'OddsRatio_working_3-way'!U194/(3*'OddsRatio_working_3-way'!X194^(1/3))*COS(('OddsRatio_working_3-way'!Y194+4*PI())/3)</f>
        <v>-7.2221115222062884E-2</v>
      </c>
      <c r="AI194" s="11">
        <f>'OddsRatio_working_3-way'!U194/(3*'OddsRatio_working_3-way'!X194^(1/3))*SIN(('OddsRatio_working_3-way'!Y194)/3)</f>
        <v>-0.24035657328638638</v>
      </c>
      <c r="AJ194" s="11">
        <f>'OddsRatio_working_3-way'!U194/(3*'OddsRatio_working_3-way'!X194^(1/3))*SIN(('OddsRatio_working_3-way'!Y194+2*PI())/3)</f>
        <v>-0.36544721423028509</v>
      </c>
      <c r="AK194" s="11">
        <f>'OddsRatio_working_3-way'!U194/(3*'OddsRatio_working_3-way'!X194^(1/3))*SIN(('OddsRatio_working_3-way'!Y194+4*PI())/3)</f>
        <v>0.60580378751667141</v>
      </c>
      <c r="AL194" s="11">
        <f>'OddsRatio_working_3-way'!Z194+'OddsRatio_working_3-way'!AF194</f>
        <v>1.1215040546185981</v>
      </c>
      <c r="AM194" s="11">
        <f>'OddsRatio_working_3-way'!AA194+'OddsRatio_working_3-way'!AG194</f>
        <v>-0.97706182417447263</v>
      </c>
      <c r="AN194" s="11">
        <f>'OddsRatio_working_3-way'!AB194+'OddsRatio_working_3-way'!AH194</f>
        <v>-0.1444422304441258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1.1215040546185981</v>
      </c>
      <c r="AS194" s="11">
        <f>IF(('OddsRatio_working_3-way'!X194=0),IF(Q194&gt;0,-Q194^(1/3),(-Q194)^(1/3)),'OddsRatio_working_3-way'!AM194-'OddsRatio_working_3-way'!R194/3)</f>
        <v>-0.97706182417447263</v>
      </c>
      <c r="AT194" s="11">
        <f>IF(('OddsRatio_working_3-way'!X194=0),IF(Q194&gt;0,-Q194^(1/3),(-Q194)^(1/3)),'OddsRatio_working_3-way'!AN194-'OddsRatio_working_3-way'!R194/3)</f>
        <v>-0.1444422304441258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2.0499999999999998</v>
      </c>
      <c r="B195" s="4">
        <f>IF('True_Odds_Calculator_3-way'!B196="","",'True_Odds_Calculator_3-way'!B196)</f>
        <v>3.45</v>
      </c>
      <c r="C195" s="4">
        <f>IF('True_Odds_Calculator_3-way'!C196="","",'True_Odds_Calculator_3-way'!C196)</f>
        <v>3.89</v>
      </c>
      <c r="D195" s="9">
        <f t="shared" si="39"/>
        <v>0.47429199391880983</v>
      </c>
      <c r="E195" s="9">
        <f t="shared" si="40"/>
        <v>0.27884045074846714</v>
      </c>
      <c r="F195" s="9">
        <f t="shared" si="41"/>
        <v>0.24686755533272309</v>
      </c>
      <c r="G195" s="9">
        <f t="shared" si="42"/>
        <v>1.0556245897576797</v>
      </c>
      <c r="H195" s="9">
        <f t="shared" si="43"/>
        <v>2.1084058192455633</v>
      </c>
      <c r="I195" s="9">
        <f t="shared" si="44"/>
        <v>3.5862802449063151</v>
      </c>
      <c r="J195" s="9">
        <f t="shared" si="45"/>
        <v>4.050755064399695</v>
      </c>
      <c r="K195" s="11">
        <f t="shared" si="46"/>
        <v>0.48780487804878053</v>
      </c>
      <c r="L195" s="11">
        <f t="shared" si="47"/>
        <v>0.28985507246376813</v>
      </c>
      <c r="M195" s="11">
        <f t="shared" si="48"/>
        <v>0.25706940874035988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-0.27022820021426996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0.23226207449288083</v>
      </c>
      <c r="Q195" s="11">
        <f>2*'OddsRatio_working_3-way'!K195*'OddsRatio_working_3-way'!L195*'OddsRatio_working_3-way'!M195</f>
        <v>7.2695484974297606E-2</v>
      </c>
      <c r="R195" s="11">
        <f t="shared" si="49"/>
        <v>0</v>
      </c>
      <c r="S195" s="11">
        <f t="shared" si="50"/>
        <v>-0.85950346525164678</v>
      </c>
      <c r="T195" s="11">
        <f t="shared" si="51"/>
        <v>-0.26901516909284723</v>
      </c>
      <c r="U195" s="11">
        <f>'OddsRatio_working_3-way'!S195-'OddsRatio_working_3-way'!R195^2/3</f>
        <v>-0.85950346525164678</v>
      </c>
      <c r="V195" s="11">
        <f>'OddsRatio_working_3-way'!S195*'OddsRatio_working_3-way'!R195/3-2*'OddsRatio_working_3-way'!R195^3/27-'OddsRatio_working_3-way'!T195</f>
        <v>0.26901516909284723</v>
      </c>
      <c r="W195" s="11">
        <f>'OddsRatio_working_3-way'!V195^2+4*'OddsRatio_working_3-way'!U195^3/27</f>
        <v>-2.1698235045141803E-2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0.15335204290063678</v>
      </c>
      <c r="Y195" s="11">
        <f>IF('OddsRatio_working_3-way'!W195&gt;=0,IF('OddsRatio_working_3-way'!V195+SQRT('OddsRatio_working_3-way'!W195)&gt;0,0,PI()),ACOS('OddsRatio_working_3-way'!V195/(2*'OddsRatio_working_3-way'!X195)))</f>
        <v>0.50097156918341246</v>
      </c>
      <c r="Z195" s="11">
        <f>'OddsRatio_working_3-way'!X195^(1/3)*COS('OddsRatio_working_3-way'!Y195/3)</f>
        <v>0.52781229487883996</v>
      </c>
      <c r="AA195" s="11">
        <f>'OddsRatio_working_3-way'!X195^(1/3)*COS(('OddsRatio_working_3-way'!Y195+2*PI())/3)</f>
        <v>-0.34095484855735675</v>
      </c>
      <c r="AB195" s="11">
        <f>'OddsRatio_working_3-way'!X195^(1/3)*COS(('OddsRatio_working_3-way'!Y195+4*PI())/3)</f>
        <v>-0.18685744632148327</v>
      </c>
      <c r="AC195" s="11">
        <f>'OddsRatio_working_3-way'!X195^(1/3)*SIN('OddsRatio_working_3-way'!Y195/3)</f>
        <v>8.8968176662303652E-2</v>
      </c>
      <c r="AD195" s="11">
        <f>'OddsRatio_working_3-way'!X195^(1/3)*SIN(('OddsRatio_working_3-way'!Y195+2*PI())/3)</f>
        <v>0.41261476746368675</v>
      </c>
      <c r="AE195" s="11">
        <f>'OddsRatio_working_3-way'!X195^(1/3)*SIN(('OddsRatio_working_3-way'!Y195+4*PI())/3)</f>
        <v>-0.50158294412599036</v>
      </c>
      <c r="AF195" s="11">
        <f>-'OddsRatio_working_3-way'!U195/(3*'OddsRatio_working_3-way'!X195^(1/3))*COS(('OddsRatio_working_3-way'!Y195)/3)</f>
        <v>0.52781229487883974</v>
      </c>
      <c r="AG195" s="11">
        <f>-'OddsRatio_working_3-way'!U195/(3*'OddsRatio_working_3-way'!X195^(1/3))*COS(('OddsRatio_working_3-way'!Y195+2*PI())/3)</f>
        <v>-0.34095484855735664</v>
      </c>
      <c r="AH195" s="11">
        <f>-'OddsRatio_working_3-way'!U195/(3*'OddsRatio_working_3-way'!X195^(1/3))*COS(('OddsRatio_working_3-way'!Y195+4*PI())/3)</f>
        <v>-0.18685744632148321</v>
      </c>
      <c r="AI195" s="11">
        <f>'OddsRatio_working_3-way'!U195/(3*'OddsRatio_working_3-way'!X195^(1/3))*SIN(('OddsRatio_working_3-way'!Y195)/3)</f>
        <v>-8.8968176662303625E-2</v>
      </c>
      <c r="AJ195" s="11">
        <f>'OddsRatio_working_3-way'!U195/(3*'OddsRatio_working_3-way'!X195^(1/3))*SIN(('OddsRatio_working_3-way'!Y195+2*PI())/3)</f>
        <v>-0.41261476746368658</v>
      </c>
      <c r="AK195" s="11">
        <f>'OddsRatio_working_3-way'!U195/(3*'OddsRatio_working_3-way'!X195^(1/3))*SIN(('OddsRatio_working_3-way'!Y195+4*PI())/3)</f>
        <v>0.50158294412599014</v>
      </c>
      <c r="AL195" s="11">
        <f>'OddsRatio_working_3-way'!Z195+'OddsRatio_working_3-way'!AF195</f>
        <v>1.0556245897576797</v>
      </c>
      <c r="AM195" s="11">
        <f>'OddsRatio_working_3-way'!AA195+'OddsRatio_working_3-way'!AG195</f>
        <v>-0.68190969711471339</v>
      </c>
      <c r="AN195" s="11">
        <f>'OddsRatio_working_3-way'!AB195+'OddsRatio_working_3-way'!AH195</f>
        <v>-0.37371489264296648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1.0556245897576797</v>
      </c>
      <c r="AS195" s="11">
        <f>IF(('OddsRatio_working_3-way'!X195=0),IF(Q195&gt;0,-Q195^(1/3),(-Q195)^(1/3)),'OddsRatio_working_3-way'!AM195-'OddsRatio_working_3-way'!R195/3)</f>
        <v>-0.68190969711471339</v>
      </c>
      <c r="AT195" s="11">
        <f>IF(('OddsRatio_working_3-way'!X195=0),IF(Q195&gt;0,-Q195^(1/3),(-Q195)^(1/3)),'OddsRatio_working_3-way'!AN195-'OddsRatio_working_3-way'!R195/3)</f>
        <v>-0.37371489264296648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4.1900000000000004</v>
      </c>
      <c r="C196" s="4">
        <f>IF('True_Odds_Calculator_3-way'!C197="","",'True_Odds_Calculator_3-way'!C197)</f>
        <v>6.53</v>
      </c>
      <c r="D196" s="9">
        <f t="shared" ref="D196:D259" si="52">(K196/(AR196+K196-(AR196*K196)))</f>
        <v>0.62223249630031019</v>
      </c>
      <c r="E196" s="9">
        <f t="shared" ref="E196:E259" si="53">(L196/(AR196+L196-(AR196*L196)))</f>
        <v>0.23046042639192085</v>
      </c>
      <c r="F196" s="9">
        <f t="shared" ref="F196:F259" si="54">(M196/(AR196+M196-(AR196*M196)))</f>
        <v>0.1473070773077694</v>
      </c>
      <c r="G196" s="9">
        <f t="shared" ref="G196:G259" si="55">AR196</f>
        <v>1.0467522768635571</v>
      </c>
      <c r="H196" s="9">
        <f t="shared" ref="H196:H259" si="56">IF(A196="","",1/D196)</f>
        <v>1.607116320580863</v>
      </c>
      <c r="I196" s="9">
        <f t="shared" ref="I196:I259" si="57">IF(B196="","",1/E196)</f>
        <v>4.3391397631947477</v>
      </c>
      <c r="J196" s="9">
        <f t="shared" ref="J196:J259" si="58">IF(C196="","",1/F196)</f>
        <v>6.7885400910554701</v>
      </c>
      <c r="K196" s="11">
        <f t="shared" ref="K196:K259" si="59">1/A196</f>
        <v>0.63291139240506322</v>
      </c>
      <c r="L196" s="11">
        <f t="shared" ref="L196:L259" si="60">1/B196</f>
        <v>0.2386634844868735</v>
      </c>
      <c r="M196" s="11">
        <f t="shared" ref="M196:M259" si="61">1/C196</f>
        <v>0.15313935681470137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-0.2366788861396093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0.21512885084691136</v>
      </c>
      <c r="Q196" s="11">
        <f>2*'OddsRatio_working_3-way'!K196*'OddsRatio_working_3-way'!L196*'OddsRatio_working_3-way'!M196</f>
        <v>4.6264268999335771E-2</v>
      </c>
      <c r="R196" s="11">
        <f t="shared" ref="R196:R259" si="62">O196/N196</f>
        <v>0</v>
      </c>
      <c r="S196" s="11">
        <f t="shared" ref="S196:S259" si="63">P196/N196</f>
        <v>-0.9089482139949473</v>
      </c>
      <c r="T196" s="11">
        <f t="shared" ref="T196:T259" si="64">Q196/N196</f>
        <v>-0.19547273419246175</v>
      </c>
      <c r="U196" s="11">
        <f>'OddsRatio_working_3-way'!S196-'OddsRatio_working_3-way'!R196^2/3</f>
        <v>-0.9089482139949473</v>
      </c>
      <c r="V196" s="11">
        <f>'OddsRatio_working_3-way'!S196*'OddsRatio_working_3-way'!R196/3-2*'OddsRatio_working_3-way'!R196^3/27-'OddsRatio_working_3-way'!T196</f>
        <v>0.19547273419246175</v>
      </c>
      <c r="W196" s="11">
        <f>'OddsRatio_working_3-way'!V196^2+4*'OddsRatio_working_3-way'!U196^3/27</f>
        <v>-7.3043901585394366E-2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0.16677341769454085</v>
      </c>
      <c r="Y196" s="11">
        <f>IF('OddsRatio_working_3-way'!W196&gt;=0,IF('OddsRatio_working_3-way'!V196+SQRT('OddsRatio_working_3-way'!W196)&gt;0,0,PI()),ACOS('OddsRatio_working_3-way'!V196/(2*'OddsRatio_working_3-way'!X196)))</f>
        <v>0.94462985715772352</v>
      </c>
      <c r="Z196" s="11">
        <f>'OddsRatio_working_3-way'!X196^(1/3)*COS('OddsRatio_working_3-way'!Y196/3)</f>
        <v>0.52337613843177866</v>
      </c>
      <c r="AA196" s="11">
        <f>'OddsRatio_working_3-way'!X196^(1/3)*COS(('OddsRatio_working_3-way'!Y196+2*PI())/3)</f>
        <v>-0.40931976225270505</v>
      </c>
      <c r="AB196" s="11">
        <f>'OddsRatio_working_3-way'!X196^(1/3)*COS(('OddsRatio_working_3-way'!Y196+4*PI())/3)</f>
        <v>-0.11405637617907378</v>
      </c>
      <c r="AC196" s="11">
        <f>'OddsRatio_working_3-way'!X196^(1/3)*SIN('OddsRatio_working_3-way'!Y196/3)</f>
        <v>0.17047039543145165</v>
      </c>
      <c r="AD196" s="11">
        <f>'OddsRatio_working_3-way'!X196^(1/3)*SIN(('OddsRatio_working_3-way'!Y196+2*PI())/3)</f>
        <v>0.36802183390079568</v>
      </c>
      <c r="AE196" s="11">
        <f>'OddsRatio_working_3-way'!X196^(1/3)*SIN(('OddsRatio_working_3-way'!Y196+4*PI())/3)</f>
        <v>-0.53849222933224716</v>
      </c>
      <c r="AF196" s="11">
        <f>-'OddsRatio_working_3-way'!U196/(3*'OddsRatio_working_3-way'!X196^(1/3))*COS(('OddsRatio_working_3-way'!Y196)/3)</f>
        <v>0.52337613843177855</v>
      </c>
      <c r="AG196" s="11">
        <f>-'OddsRatio_working_3-way'!U196/(3*'OddsRatio_working_3-way'!X196^(1/3))*COS(('OddsRatio_working_3-way'!Y196+2*PI())/3)</f>
        <v>-0.409319762252705</v>
      </c>
      <c r="AH196" s="11">
        <f>-'OddsRatio_working_3-way'!U196/(3*'OddsRatio_working_3-way'!X196^(1/3))*COS(('OddsRatio_working_3-way'!Y196+4*PI())/3)</f>
        <v>-0.11405637617907376</v>
      </c>
      <c r="AI196" s="11">
        <f>'OddsRatio_working_3-way'!U196/(3*'OddsRatio_working_3-way'!X196^(1/3))*SIN(('OddsRatio_working_3-way'!Y196)/3)</f>
        <v>-0.17047039543145162</v>
      </c>
      <c r="AJ196" s="11">
        <f>'OddsRatio_working_3-way'!U196/(3*'OddsRatio_working_3-way'!X196^(1/3))*SIN(('OddsRatio_working_3-way'!Y196+2*PI())/3)</f>
        <v>-0.36802183390079557</v>
      </c>
      <c r="AK196" s="11">
        <f>'OddsRatio_working_3-way'!U196/(3*'OddsRatio_working_3-way'!X196^(1/3))*SIN(('OddsRatio_working_3-way'!Y196+4*PI())/3)</f>
        <v>0.53849222933224705</v>
      </c>
      <c r="AL196" s="11">
        <f>'OddsRatio_working_3-way'!Z196+'OddsRatio_working_3-way'!AF196</f>
        <v>1.0467522768635571</v>
      </c>
      <c r="AM196" s="11">
        <f>'OddsRatio_working_3-way'!AA196+'OddsRatio_working_3-way'!AG196</f>
        <v>-0.81863952450541011</v>
      </c>
      <c r="AN196" s="11">
        <f>'OddsRatio_working_3-way'!AB196+'OddsRatio_working_3-way'!AH196</f>
        <v>-0.22811275235814754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1.0467522768635571</v>
      </c>
      <c r="AS196" s="11">
        <f>IF(('OddsRatio_working_3-way'!X196=0),IF(Q196&gt;0,-Q196^(1/3),(-Q196)^(1/3)),'OddsRatio_working_3-way'!AM196-'OddsRatio_working_3-way'!R196/3)</f>
        <v>-0.81863952450541011</v>
      </c>
      <c r="AT196" s="11">
        <f>IF(('OddsRatio_working_3-way'!X196=0),IF(Q196&gt;0,-Q196^(1/3),(-Q196)^(1/3)),'OddsRatio_working_3-way'!AN196-'OddsRatio_working_3-way'!R196/3)</f>
        <v>-0.22811275235814754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2.82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2.75</v>
      </c>
      <c r="D197" s="9">
        <f t="shared" si="52"/>
        <v>0.34186051863008621</v>
      </c>
      <c r="E197" s="9">
        <f t="shared" si="53"/>
        <v>0.30740069177520557</v>
      </c>
      <c r="F197" s="9">
        <f t="shared" si="54"/>
        <v>0.35073878959470828</v>
      </c>
      <c r="G197" s="9">
        <f t="shared" si="55"/>
        <v>1.0577855000714143</v>
      </c>
      <c r="H197" s="9">
        <f t="shared" si="56"/>
        <v>2.925169610129974</v>
      </c>
      <c r="I197" s="9">
        <f t="shared" si="57"/>
        <v>3.253083115152112</v>
      </c>
      <c r="J197" s="9">
        <f t="shared" si="58"/>
        <v>2.8511246251249744</v>
      </c>
      <c r="K197" s="11">
        <f t="shared" si="59"/>
        <v>0.3546099290780142</v>
      </c>
      <c r="L197" s="11">
        <f t="shared" si="60"/>
        <v>0.31948881789137379</v>
      </c>
      <c r="M197" s="11">
        <f t="shared" si="61"/>
        <v>0.36363636363636365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-0.27948782914454862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0.23482737098398848</v>
      </c>
      <c r="Q197" s="11">
        <f>2*'OddsRatio_working_3-way'!K197*'OddsRatio_working_3-way'!L197*'OddsRatio_working_3-way'!M197</f>
        <v>8.2395568766311753E-2</v>
      </c>
      <c r="R197" s="11">
        <f t="shared" si="62"/>
        <v>0</v>
      </c>
      <c r="S197" s="11">
        <f t="shared" si="63"/>
        <v>-0.84020607159440153</v>
      </c>
      <c r="T197" s="11">
        <f t="shared" si="64"/>
        <v>-0.29480914792786023</v>
      </c>
      <c r="U197" s="11">
        <f>'OddsRatio_working_3-way'!S197-'OddsRatio_working_3-way'!R197^2/3</f>
        <v>-0.84020607159440153</v>
      </c>
      <c r="V197" s="11">
        <f>'OddsRatio_working_3-way'!S197*'OddsRatio_working_3-way'!R197/3-2*'OddsRatio_working_3-way'!R197^3/27-'OddsRatio_working_3-way'!T197</f>
        <v>0.29480914792786023</v>
      </c>
      <c r="W197" s="11">
        <f>'OddsRatio_working_3-way'!V197^2+4*'OddsRatio_working_3-way'!U197^3/27</f>
        <v>-9.6020620513719013E-4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0.14821659818243044</v>
      </c>
      <c r="Y197" s="11">
        <f>IF('OddsRatio_working_3-way'!W197&gt;=0,IF('OddsRatio_working_3-way'!V197+SQRT('OddsRatio_working_3-way'!W197)&gt;0,0,PI()),ACOS('OddsRatio_working_3-way'!V197/(2*'OddsRatio_working_3-way'!X197)))</f>
        <v>0.1047248015510851</v>
      </c>
      <c r="Z197" s="11">
        <f>'OddsRatio_working_3-way'!X197^(1/3)*COS('OddsRatio_working_3-way'!Y197/3)</f>
        <v>0.52889275003570713</v>
      </c>
      <c r="AA197" s="11">
        <f>'OddsRatio_working_3-way'!X197^(1/3)*COS(('OddsRatio_working_3-way'!Y197+2*PI())/3)</f>
        <v>-0.28044206563597451</v>
      </c>
      <c r="AB197" s="11">
        <f>'OddsRatio_working_3-way'!X197^(1/3)*COS(('OddsRatio_working_3-way'!Y197+4*PI())/3)</f>
        <v>-0.2484506843997327</v>
      </c>
      <c r="AC197" s="11">
        <f>'OddsRatio_working_3-way'!X197^(1/3)*SIN('OddsRatio_working_3-way'!Y197/3)</f>
        <v>1.847023256849218E-2</v>
      </c>
      <c r="AD197" s="11">
        <f>'OddsRatio_working_3-way'!X197^(1/3)*SIN(('OddsRatio_working_3-way'!Y197+2*PI())/3)</f>
        <v>0.44879944112408932</v>
      </c>
      <c r="AE197" s="11">
        <f>'OddsRatio_working_3-way'!X197^(1/3)*SIN(('OddsRatio_working_3-way'!Y197+4*PI())/3)</f>
        <v>-0.46726967369258149</v>
      </c>
      <c r="AF197" s="11">
        <f>-'OddsRatio_working_3-way'!U197/(3*'OddsRatio_working_3-way'!X197^(1/3))*COS(('OddsRatio_working_3-way'!Y197)/3)</f>
        <v>0.52889275003570713</v>
      </c>
      <c r="AG197" s="11">
        <f>-'OddsRatio_working_3-way'!U197/(3*'OddsRatio_working_3-way'!X197^(1/3))*COS(('OddsRatio_working_3-way'!Y197+2*PI())/3)</f>
        <v>-0.28044206563597451</v>
      </c>
      <c r="AH197" s="11">
        <f>-'OddsRatio_working_3-way'!U197/(3*'OddsRatio_working_3-way'!X197^(1/3))*COS(('OddsRatio_working_3-way'!Y197+4*PI())/3)</f>
        <v>-0.2484506843997327</v>
      </c>
      <c r="AI197" s="11">
        <f>'OddsRatio_working_3-way'!U197/(3*'OddsRatio_working_3-way'!X197^(1/3))*SIN(('OddsRatio_working_3-way'!Y197)/3)</f>
        <v>-1.847023256849218E-2</v>
      </c>
      <c r="AJ197" s="11">
        <f>'OddsRatio_working_3-way'!U197/(3*'OddsRatio_working_3-way'!X197^(1/3))*SIN(('OddsRatio_working_3-way'!Y197+2*PI())/3)</f>
        <v>-0.44879944112408932</v>
      </c>
      <c r="AK197" s="11">
        <f>'OddsRatio_working_3-way'!U197/(3*'OddsRatio_working_3-way'!X197^(1/3))*SIN(('OddsRatio_working_3-way'!Y197+4*PI())/3)</f>
        <v>0.46726967369258149</v>
      </c>
      <c r="AL197" s="11">
        <f>'OddsRatio_working_3-way'!Z197+'OddsRatio_working_3-way'!AF197</f>
        <v>1.0577855000714143</v>
      </c>
      <c r="AM197" s="11">
        <f>'OddsRatio_working_3-way'!AA197+'OddsRatio_working_3-way'!AG197</f>
        <v>-0.56088413127194903</v>
      </c>
      <c r="AN197" s="11">
        <f>'OddsRatio_working_3-way'!AB197+'OddsRatio_working_3-way'!AH197</f>
        <v>-0.49690136879946539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1.0577855000714143</v>
      </c>
      <c r="AS197" s="11">
        <f>IF(('OddsRatio_working_3-way'!X197=0),IF(Q197&gt;0,-Q197^(1/3),(-Q197)^(1/3)),'OddsRatio_working_3-way'!AM197-'OddsRatio_working_3-way'!R197/3)</f>
        <v>-0.56088413127194903</v>
      </c>
      <c r="AT197" s="11">
        <f>IF(('OddsRatio_working_3-way'!X197=0),IF(Q197&gt;0,-Q197^(1/3),(-Q197)^(1/3)),'OddsRatio_working_3-way'!AN197-'OddsRatio_working_3-way'!R197/3)</f>
        <v>-0.49690136879946539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3.52</v>
      </c>
      <c r="C198" s="4">
        <f>IF('True_Odds_Calculator_3-way'!C199="","",'True_Odds_Calculator_3-way'!C199)</f>
        <v>3.56</v>
      </c>
      <c r="D198" s="9">
        <f t="shared" si="52"/>
        <v>0.45493954090594735</v>
      </c>
      <c r="E198" s="9">
        <f t="shared" si="53"/>
        <v>0.2740913314412719</v>
      </c>
      <c r="F198" s="9">
        <f t="shared" si="54"/>
        <v>0.27096912765278064</v>
      </c>
      <c r="G198" s="9">
        <f t="shared" si="55"/>
        <v>1.0509598897020704</v>
      </c>
      <c r="H198" s="9">
        <f t="shared" si="56"/>
        <v>2.1980942742603609</v>
      </c>
      <c r="I198" s="9">
        <f t="shared" si="57"/>
        <v>3.6484189220492174</v>
      </c>
      <c r="J198" s="9">
        <f t="shared" si="58"/>
        <v>3.6904573176372999</v>
      </c>
      <c r="K198" s="11">
        <f t="shared" si="59"/>
        <v>0.46728971962616822</v>
      </c>
      <c r="L198" s="11">
        <f t="shared" si="60"/>
        <v>0.28409090909090912</v>
      </c>
      <c r="M198" s="11">
        <f t="shared" si="61"/>
        <v>0.2808988764044944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-0.27424512901778475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0.23194443118574171</v>
      </c>
      <c r="Q198" s="11">
        <f>2*'OddsRatio_working_3-way'!K198*'OddsRatio_working_3-way'!L198*'OddsRatio_working_3-way'!M198</f>
        <v>7.4580202953614699E-2</v>
      </c>
      <c r="R198" s="11">
        <f t="shared" si="62"/>
        <v>0</v>
      </c>
      <c r="S198" s="11">
        <f t="shared" si="63"/>
        <v>-0.84575588276246161</v>
      </c>
      <c r="T198" s="11">
        <f t="shared" si="64"/>
        <v>-0.27194722918407127</v>
      </c>
      <c r="U198" s="11">
        <f>'OddsRatio_working_3-way'!S198-'OddsRatio_working_3-way'!R198^2/3</f>
        <v>-0.84575588276246161</v>
      </c>
      <c r="V198" s="11">
        <f>'OddsRatio_working_3-way'!S198*'OddsRatio_working_3-way'!R198/3-2*'OddsRatio_working_3-way'!R198^3/27-'OddsRatio_working_3-way'!T198</f>
        <v>0.27194722918407127</v>
      </c>
      <c r="W198" s="11">
        <f>'OddsRatio_working_3-way'!V198^2+4*'OddsRatio_working_3-way'!U198^3/27</f>
        <v>-1.5670146227211829E-2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0.14968754264141823</v>
      </c>
      <c r="Y198" s="11">
        <f>IF('OddsRatio_working_3-way'!W198&gt;=0,IF('OddsRatio_working_3-way'!V198+SQRT('OddsRatio_working_3-way'!W198)&gt;0,0,PI()),ACOS('OddsRatio_working_3-way'!V198/(2*'OddsRatio_working_3-way'!X198)))</f>
        <v>0.43139586196874835</v>
      </c>
      <c r="Z198" s="11">
        <f>'OddsRatio_working_3-way'!X198^(1/3)*COS('OddsRatio_working_3-way'!Y198/3)</f>
        <v>0.52547994485103522</v>
      </c>
      <c r="AA198" s="11">
        <f>'OddsRatio_working_3-way'!X198^(1/3)*COS(('OddsRatio_working_3-way'!Y198+2*PI())/3)</f>
        <v>-0.32863451969712559</v>
      </c>
      <c r="AB198" s="11">
        <f>'OddsRatio_working_3-way'!X198^(1/3)*COS(('OddsRatio_working_3-way'!Y198+4*PI())/3)</f>
        <v>-0.19684542515390932</v>
      </c>
      <c r="AC198" s="11">
        <f>'OddsRatio_working_3-way'!X198^(1/3)*SIN('OddsRatio_working_3-way'!Y198/3)</f>
        <v>7.6088469210782925E-2</v>
      </c>
      <c r="AD198" s="11">
        <f>'OddsRatio_working_3-way'!X198^(1/3)*SIN(('OddsRatio_working_3-way'!Y198+2*PI())/3)</f>
        <v>0.41703474681485092</v>
      </c>
      <c r="AE198" s="11">
        <f>'OddsRatio_working_3-way'!X198^(1/3)*SIN(('OddsRatio_working_3-way'!Y198+4*PI())/3)</f>
        <v>-0.49312321602563386</v>
      </c>
      <c r="AF198" s="11">
        <f>-'OddsRatio_working_3-way'!U198/(3*'OddsRatio_working_3-way'!X198^(1/3))*COS(('OddsRatio_working_3-way'!Y198)/3)</f>
        <v>0.52547994485103511</v>
      </c>
      <c r="AG198" s="11">
        <f>-'OddsRatio_working_3-way'!U198/(3*'OddsRatio_working_3-way'!X198^(1/3))*COS(('OddsRatio_working_3-way'!Y198+2*PI())/3)</f>
        <v>-0.32863451969712554</v>
      </c>
      <c r="AH198" s="11">
        <f>-'OddsRatio_working_3-way'!U198/(3*'OddsRatio_working_3-way'!X198^(1/3))*COS(('OddsRatio_working_3-way'!Y198+4*PI())/3)</f>
        <v>-0.19684542515390926</v>
      </c>
      <c r="AI198" s="11">
        <f>'OddsRatio_working_3-way'!U198/(3*'OddsRatio_working_3-way'!X198^(1/3))*SIN(('OddsRatio_working_3-way'!Y198)/3)</f>
        <v>-7.6088469210782911E-2</v>
      </c>
      <c r="AJ198" s="11">
        <f>'OddsRatio_working_3-way'!U198/(3*'OddsRatio_working_3-way'!X198^(1/3))*SIN(('OddsRatio_working_3-way'!Y198+2*PI())/3)</f>
        <v>-0.41703474681485081</v>
      </c>
      <c r="AK198" s="11">
        <f>'OddsRatio_working_3-way'!U198/(3*'OddsRatio_working_3-way'!X198^(1/3))*SIN(('OddsRatio_working_3-way'!Y198+4*PI())/3)</f>
        <v>0.49312321602563375</v>
      </c>
      <c r="AL198" s="11">
        <f>'OddsRatio_working_3-way'!Z198+'OddsRatio_working_3-way'!AF198</f>
        <v>1.0509598897020704</v>
      </c>
      <c r="AM198" s="11">
        <f>'OddsRatio_working_3-way'!AA198+'OddsRatio_working_3-way'!AG198</f>
        <v>-0.65726903939425108</v>
      </c>
      <c r="AN198" s="11">
        <f>'OddsRatio_working_3-way'!AB198+'OddsRatio_working_3-way'!AH198</f>
        <v>-0.39369085030781859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1.0509598897020704</v>
      </c>
      <c r="AS198" s="11">
        <f>IF(('OddsRatio_working_3-way'!X198=0),IF(Q198&gt;0,-Q198^(1/3),(-Q198)^(1/3)),'OddsRatio_working_3-way'!AM198-'OddsRatio_working_3-way'!R198/3)</f>
        <v>-0.65726903939425108</v>
      </c>
      <c r="AT198" s="11">
        <f>IF(('OddsRatio_working_3-way'!X198=0),IF(Q198&gt;0,-Q198^(1/3),(-Q198)^(1/3)),'OddsRatio_working_3-way'!AN198-'OddsRatio_working_3-way'!R198/3)</f>
        <v>-0.39369085030781859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2.39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3.03</v>
      </c>
      <c r="D199" s="9">
        <f t="shared" si="52"/>
        <v>0.40651492343097112</v>
      </c>
      <c r="E199" s="9">
        <f t="shared" si="53"/>
        <v>0.27421396001264497</v>
      </c>
      <c r="F199" s="9">
        <f t="shared" si="54"/>
        <v>0.31927111655638368</v>
      </c>
      <c r="G199" s="9">
        <f t="shared" si="55"/>
        <v>1.0503124396549115</v>
      </c>
      <c r="H199" s="9">
        <f t="shared" si="56"/>
        <v>2.459934291120327</v>
      </c>
      <c r="I199" s="9">
        <f t="shared" si="57"/>
        <v>3.6467873479303767</v>
      </c>
      <c r="J199" s="9">
        <f t="shared" si="58"/>
        <v>3.13213425249947</v>
      </c>
      <c r="K199" s="11">
        <f t="shared" si="59"/>
        <v>0.41841004184100417</v>
      </c>
      <c r="L199" s="11">
        <f t="shared" si="60"/>
        <v>0.28409090909090912</v>
      </c>
      <c r="M199" s="11">
        <f t="shared" si="61"/>
        <v>0.33003300330033003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-0.2789511691754949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0.2330253945896682</v>
      </c>
      <c r="Q199" s="11">
        <f>2*'OddsRatio_working_3-way'!K199*'OddsRatio_working_3-way'!L199*'OddsRatio_working_3-way'!M199</f>
        <v>7.8459728818070104E-2</v>
      </c>
      <c r="R199" s="11">
        <f t="shared" si="62"/>
        <v>0</v>
      </c>
      <c r="S199" s="11">
        <f t="shared" si="63"/>
        <v>-0.8353626739706056</v>
      </c>
      <c r="T199" s="11">
        <f t="shared" si="64"/>
        <v>-0.2812668935927965</v>
      </c>
      <c r="U199" s="11">
        <f>'OddsRatio_working_3-way'!S199-'OddsRatio_working_3-way'!R199^2/3</f>
        <v>-0.8353626739706056</v>
      </c>
      <c r="V199" s="11">
        <f>'OddsRatio_working_3-way'!S199*'OddsRatio_working_3-way'!R199/3-2*'OddsRatio_working_3-way'!R199^3/27-'OddsRatio_working_3-way'!T199</f>
        <v>0.2812668935927965</v>
      </c>
      <c r="W199" s="11">
        <f>'OddsRatio_working_3-way'!V199^2+4*'OddsRatio_working_3-way'!U199^3/27</f>
        <v>-7.2506828077480018E-3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0.14693684718195221</v>
      </c>
      <c r="Y199" s="11">
        <f>IF('OddsRatio_working_3-way'!W199&gt;=0,IF('OddsRatio_working_3-way'!V199+SQRT('OddsRatio_working_3-way'!W199)&gt;0,0,PI()),ACOS('OddsRatio_working_3-way'!V199/(2*'OddsRatio_working_3-way'!X199)))</f>
        <v>0.29396931412592697</v>
      </c>
      <c r="Z199" s="11">
        <f>'OddsRatio_working_3-way'!X199^(1/3)*COS('OddsRatio_working_3-way'!Y199/3)</f>
        <v>0.52515621982745575</v>
      </c>
      <c r="AA199" s="11">
        <f>'OddsRatio_working_3-way'!X199^(1/3)*COS(('OddsRatio_working_3-way'!Y199+2*PI())/3)</f>
        <v>-0.30728691301842087</v>
      </c>
      <c r="AB199" s="11">
        <f>'OddsRatio_working_3-way'!X199^(1/3)*COS(('OddsRatio_working_3-way'!Y199+4*PI())/3)</f>
        <v>-0.21786930680903471</v>
      </c>
      <c r="AC199" s="11">
        <f>'OddsRatio_working_3-way'!X199^(1/3)*SIN('OddsRatio_working_3-way'!Y199/3)</f>
        <v>5.1625279015281092E-2</v>
      </c>
      <c r="AD199" s="11">
        <f>'OddsRatio_working_3-way'!X199^(1/3)*SIN(('OddsRatio_working_3-way'!Y199+2*PI())/3)</f>
        <v>0.42898598781834119</v>
      </c>
      <c r="AE199" s="11">
        <f>'OddsRatio_working_3-way'!X199^(1/3)*SIN(('OddsRatio_working_3-way'!Y199+4*PI())/3)</f>
        <v>-0.48061126683362226</v>
      </c>
      <c r="AF199" s="11">
        <f>-'OddsRatio_working_3-way'!U199/(3*'OddsRatio_working_3-way'!X199^(1/3))*COS(('OddsRatio_working_3-way'!Y199)/3)</f>
        <v>0.52515621982745564</v>
      </c>
      <c r="AG199" s="11">
        <f>-'OddsRatio_working_3-way'!U199/(3*'OddsRatio_working_3-way'!X199^(1/3))*COS(('OddsRatio_working_3-way'!Y199+2*PI())/3)</f>
        <v>-0.30728691301842082</v>
      </c>
      <c r="AH199" s="11">
        <f>-'OddsRatio_working_3-way'!U199/(3*'OddsRatio_working_3-way'!X199^(1/3))*COS(('OddsRatio_working_3-way'!Y199+4*PI())/3)</f>
        <v>-0.21786930680903466</v>
      </c>
      <c r="AI199" s="11">
        <f>'OddsRatio_working_3-way'!U199/(3*'OddsRatio_working_3-way'!X199^(1/3))*SIN(('OddsRatio_working_3-way'!Y199)/3)</f>
        <v>-5.1625279015281078E-2</v>
      </c>
      <c r="AJ199" s="11">
        <f>'OddsRatio_working_3-way'!U199/(3*'OddsRatio_working_3-way'!X199^(1/3))*SIN(('OddsRatio_working_3-way'!Y199+2*PI())/3)</f>
        <v>-0.42898598781834113</v>
      </c>
      <c r="AK199" s="11">
        <f>'OddsRatio_working_3-way'!U199/(3*'OddsRatio_working_3-way'!X199^(1/3))*SIN(('OddsRatio_working_3-way'!Y199+4*PI())/3)</f>
        <v>0.48061126683362221</v>
      </c>
      <c r="AL199" s="11">
        <f>'OddsRatio_working_3-way'!Z199+'OddsRatio_working_3-way'!AF199</f>
        <v>1.0503124396549115</v>
      </c>
      <c r="AM199" s="11">
        <f>'OddsRatio_working_3-way'!AA199+'OddsRatio_working_3-way'!AG199</f>
        <v>-0.61457382603684163</v>
      </c>
      <c r="AN199" s="11">
        <f>'OddsRatio_working_3-way'!AB199+'OddsRatio_working_3-way'!AH199</f>
        <v>-0.43573861361806937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1.0503124396549115</v>
      </c>
      <c r="AS199" s="11">
        <f>IF(('OddsRatio_working_3-way'!X199=0),IF(Q199&gt;0,-Q199^(1/3),(-Q199)^(1/3)),'OddsRatio_working_3-way'!AM199-'OddsRatio_working_3-way'!R199/3)</f>
        <v>-0.61457382603684163</v>
      </c>
      <c r="AT199" s="11">
        <f>IF(('OddsRatio_working_3-way'!X199=0),IF(Q199&gt;0,-Q199^(1/3),(-Q199)^(1/3)),'OddsRatio_working_3-way'!AN199-'OddsRatio_working_3-way'!R199/3)</f>
        <v>-0.43573861361806937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2.5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2.83</v>
      </c>
      <c r="D200" s="9">
        <f t="shared" si="52"/>
        <v>0.38798259750604341</v>
      </c>
      <c r="E200" s="9">
        <f t="shared" si="53"/>
        <v>0.27007521081754809</v>
      </c>
      <c r="F200" s="9">
        <f t="shared" si="54"/>
        <v>0.34194219167640844</v>
      </c>
      <c r="G200" s="9">
        <f t="shared" si="55"/>
        <v>1.0516234601380088</v>
      </c>
      <c r="H200" s="9">
        <f t="shared" si="56"/>
        <v>2.5774351902070132</v>
      </c>
      <c r="I200" s="9">
        <f t="shared" si="57"/>
        <v>3.7026722925546824</v>
      </c>
      <c r="J200" s="9">
        <f t="shared" si="58"/>
        <v>2.9244709320525564</v>
      </c>
      <c r="K200" s="11">
        <f t="shared" si="59"/>
        <v>0.4</v>
      </c>
      <c r="L200" s="11">
        <f t="shared" si="60"/>
        <v>0.28011204481792717</v>
      </c>
      <c r="M200" s="11">
        <f t="shared" si="61"/>
        <v>0.35335689045936397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-0.27930635151587135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0.23359166988350111</v>
      </c>
      <c r="Q200" s="11">
        <f>2*'OddsRatio_working_3-way'!K200*'OddsRatio_working_3-way'!L200*'OddsRatio_working_3-way'!M200</f>
        <v>7.91836169096614E-2</v>
      </c>
      <c r="R200" s="11">
        <f t="shared" si="62"/>
        <v>0</v>
      </c>
      <c r="S200" s="11">
        <f t="shared" si="63"/>
        <v>-0.83632781215226837</v>
      </c>
      <c r="T200" s="11">
        <f t="shared" si="64"/>
        <v>-0.2835009532719554</v>
      </c>
      <c r="U200" s="11">
        <f>'OddsRatio_working_3-way'!S200-'OddsRatio_working_3-way'!R200^2/3</f>
        <v>-0.83632781215226837</v>
      </c>
      <c r="V200" s="11">
        <f>'OddsRatio_working_3-way'!S200*'OddsRatio_working_3-way'!R200/3-2*'OddsRatio_working_3-way'!R200^3/27-'OddsRatio_working_3-way'!T200</f>
        <v>0.2835009532719554</v>
      </c>
      <c r="W200" s="11">
        <f>'OddsRatio_working_3-way'!V200^2+4*'OddsRatio_working_3-way'!U200^3/27</f>
        <v>-6.288638435055019E-3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0.14719156645436796</v>
      </c>
      <c r="Y200" s="11">
        <f>IF('OddsRatio_working_3-way'!W200&gt;=0,IF('OddsRatio_working_3-way'!V200+SQRT('OddsRatio_working_3-way'!W200)&gt;0,0,PI()),ACOS('OddsRatio_working_3-way'!V200/(2*'OddsRatio_working_3-way'!X200)))</f>
        <v>0.27274920142425496</v>
      </c>
      <c r="Z200" s="11">
        <f>'OddsRatio_working_3-way'!X200^(1/3)*COS('OddsRatio_working_3-way'!Y200/3)</f>
        <v>0.52581173006900439</v>
      </c>
      <c r="AA200" s="11">
        <f>'OddsRatio_working_3-way'!X200^(1/3)*COS(('OddsRatio_working_3-way'!Y200+2*PI())/3)</f>
        <v>-0.3044205784436958</v>
      </c>
      <c r="AB200" s="11">
        <f>'OddsRatio_working_3-way'!X200^(1/3)*COS(('OddsRatio_working_3-way'!Y200+4*PI())/3)</f>
        <v>-0.2213911516253087</v>
      </c>
      <c r="AC200" s="11">
        <f>'OddsRatio_working_3-way'!X200^(1/3)*SIN('OddsRatio_working_3-way'!Y200/3)</f>
        <v>4.7937061924256091E-2</v>
      </c>
      <c r="AD200" s="11">
        <f>'OddsRatio_working_3-way'!X200^(1/3)*SIN(('OddsRatio_working_3-way'!Y200+2*PI())/3)</f>
        <v>0.43139778488547575</v>
      </c>
      <c r="AE200" s="11">
        <f>'OddsRatio_working_3-way'!X200^(1/3)*SIN(('OddsRatio_working_3-way'!Y200+4*PI())/3)</f>
        <v>-0.47933484680973187</v>
      </c>
      <c r="AF200" s="11">
        <f>-'OddsRatio_working_3-way'!U200/(3*'OddsRatio_working_3-way'!X200^(1/3))*COS(('OddsRatio_working_3-way'!Y200)/3)</f>
        <v>0.52581173006900428</v>
      </c>
      <c r="AG200" s="11">
        <f>-'OddsRatio_working_3-way'!U200/(3*'OddsRatio_working_3-way'!X200^(1/3))*COS(('OddsRatio_working_3-way'!Y200+2*PI())/3)</f>
        <v>-0.30442057844369574</v>
      </c>
      <c r="AH200" s="11">
        <f>-'OddsRatio_working_3-way'!U200/(3*'OddsRatio_working_3-way'!X200^(1/3))*COS(('OddsRatio_working_3-way'!Y200+4*PI())/3)</f>
        <v>-0.22139115162530867</v>
      </c>
      <c r="AI200" s="11">
        <f>'OddsRatio_working_3-way'!U200/(3*'OddsRatio_working_3-way'!X200^(1/3))*SIN(('OddsRatio_working_3-way'!Y200)/3)</f>
        <v>-4.7937061924256077E-2</v>
      </c>
      <c r="AJ200" s="11">
        <f>'OddsRatio_working_3-way'!U200/(3*'OddsRatio_working_3-way'!X200^(1/3))*SIN(('OddsRatio_working_3-way'!Y200+2*PI())/3)</f>
        <v>-0.43139778488547564</v>
      </c>
      <c r="AK200" s="11">
        <f>'OddsRatio_working_3-way'!U200/(3*'OddsRatio_working_3-way'!X200^(1/3))*SIN(('OddsRatio_working_3-way'!Y200+4*PI())/3)</f>
        <v>0.47933484680973176</v>
      </c>
      <c r="AL200" s="11">
        <f>'OddsRatio_working_3-way'!Z200+'OddsRatio_working_3-way'!AF200</f>
        <v>1.0516234601380088</v>
      </c>
      <c r="AM200" s="11">
        <f>'OddsRatio_working_3-way'!AA200+'OddsRatio_working_3-way'!AG200</f>
        <v>-0.60884115688739149</v>
      </c>
      <c r="AN200" s="11">
        <f>'OddsRatio_working_3-way'!AB200+'OddsRatio_working_3-way'!AH200</f>
        <v>-0.4427823032506174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1.0516234601380088</v>
      </c>
      <c r="AS200" s="11">
        <f>IF(('OddsRatio_working_3-way'!X200=0),IF(Q200&gt;0,-Q200^(1/3),(-Q200)^(1/3)),'OddsRatio_working_3-way'!AM200-'OddsRatio_working_3-way'!R200/3)</f>
        <v>-0.60884115688739149</v>
      </c>
      <c r="AT200" s="11">
        <f>IF(('OddsRatio_working_3-way'!X200=0),IF(Q200&gt;0,-Q200^(1/3),(-Q200)^(1/3)),'OddsRatio_working_3-way'!AN200-'OddsRatio_working_3-way'!R200/3)</f>
        <v>-0.4427823032506174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3.3</v>
      </c>
      <c r="B201" s="4">
        <f>IF('True_Odds_Calculator_3-way'!B202="","",'True_Odds_Calculator_3-way'!B202)</f>
        <v>3.25</v>
      </c>
      <c r="C201" s="4">
        <f>IF('True_Odds_Calculator_3-way'!C202="","",'True_Odds_Calculator_3-way'!C202)</f>
        <v>2.4</v>
      </c>
      <c r="D201" s="9">
        <f t="shared" si="52"/>
        <v>0.29437645940423457</v>
      </c>
      <c r="E201" s="9">
        <f t="shared" si="53"/>
        <v>0.29896243620290036</v>
      </c>
      <c r="F201" s="9">
        <f t="shared" si="54"/>
        <v>0.40666110439286485</v>
      </c>
      <c r="G201" s="9">
        <f t="shared" si="55"/>
        <v>1.0421785911760177</v>
      </c>
      <c r="H201" s="9">
        <f t="shared" si="56"/>
        <v>3.3970107597048402</v>
      </c>
      <c r="I201" s="9">
        <f t="shared" si="57"/>
        <v>3.3449018301460396</v>
      </c>
      <c r="J201" s="9">
        <f t="shared" si="58"/>
        <v>2.4590500276464251</v>
      </c>
      <c r="K201" s="11">
        <f t="shared" si="59"/>
        <v>0.30303030303030304</v>
      </c>
      <c r="L201" s="11">
        <f t="shared" si="60"/>
        <v>0.30769230769230771</v>
      </c>
      <c r="M201" s="11">
        <f t="shared" si="61"/>
        <v>0.41666666666666669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-0.28146853146853135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0.23115773115773119</v>
      </c>
      <c r="Q201" s="11">
        <f>2*'OddsRatio_working_3-way'!K201*'OddsRatio_working_3-way'!L201*'OddsRatio_working_3-way'!M201</f>
        <v>7.770007770007771E-2</v>
      </c>
      <c r="R201" s="11">
        <f t="shared" si="62"/>
        <v>0</v>
      </c>
      <c r="S201" s="11">
        <f t="shared" si="63"/>
        <v>-0.82125603864734353</v>
      </c>
      <c r="T201" s="11">
        <f t="shared" si="64"/>
        <v>-0.27605244996549361</v>
      </c>
      <c r="U201" s="11">
        <f>'OddsRatio_working_3-way'!S201-'OddsRatio_working_3-way'!R201^2/3</f>
        <v>-0.82125603864734353</v>
      </c>
      <c r="V201" s="11">
        <f>'OddsRatio_working_3-way'!S201*'OddsRatio_working_3-way'!R201/3-2*'OddsRatio_working_3-way'!R201^3/27-'OddsRatio_working_3-way'!T201</f>
        <v>0.27605244996549361</v>
      </c>
      <c r="W201" s="11">
        <f>'OddsRatio_working_3-way'!V201^2+4*'OddsRatio_working_3-way'!U201^3/27</f>
        <v>-5.8551284411412635E-3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0.14323065626210457</v>
      </c>
      <c r="Y201" s="11">
        <f>IF('OddsRatio_working_3-way'!W201&gt;=0,IF('OddsRatio_working_3-way'!V201+SQRT('OddsRatio_working_3-way'!W201)&gt;0,0,PI()),ACOS('OddsRatio_working_3-way'!V201/(2*'OddsRatio_working_3-way'!X201)))</f>
        <v>0.2704005305798971</v>
      </c>
      <c r="Z201" s="11">
        <f>'OddsRatio_working_3-way'!X201^(1/3)*COS('OddsRatio_working_3-way'!Y201/3)</f>
        <v>0.52108929558800887</v>
      </c>
      <c r="AA201" s="11">
        <f>'OddsRatio_working_3-way'!X201^(1/3)*COS(('OddsRatio_working_3-way'!Y201+2*PI())/3)</f>
        <v>-0.30133029698009023</v>
      </c>
      <c r="AB201" s="11">
        <f>'OddsRatio_working_3-way'!X201^(1/3)*COS(('OddsRatio_working_3-way'!Y201+4*PI())/3)</f>
        <v>-0.21975899860791873</v>
      </c>
      <c r="AC201" s="11">
        <f>'OddsRatio_working_3-way'!X201^(1/3)*SIN('OddsRatio_working_3-way'!Y201/3)</f>
        <v>4.7095211073320709E-2</v>
      </c>
      <c r="AD201" s="11">
        <f>'OddsRatio_working_3-way'!X201^(1/3)*SIN(('OddsRatio_working_3-way'!Y201+2*PI())/3)</f>
        <v>0.42772896208269379</v>
      </c>
      <c r="AE201" s="11">
        <f>'OddsRatio_working_3-way'!X201^(1/3)*SIN(('OddsRatio_working_3-way'!Y201+4*PI())/3)</f>
        <v>-0.47482417315601427</v>
      </c>
      <c r="AF201" s="11">
        <f>-'OddsRatio_working_3-way'!U201/(3*'OddsRatio_working_3-way'!X201^(1/3))*COS(('OddsRatio_working_3-way'!Y201)/3)</f>
        <v>0.52108929558800887</v>
      </c>
      <c r="AG201" s="11">
        <f>-'OddsRatio_working_3-way'!U201/(3*'OddsRatio_working_3-way'!X201^(1/3))*COS(('OddsRatio_working_3-way'!Y201+2*PI())/3)</f>
        <v>-0.30133029698009023</v>
      </c>
      <c r="AH201" s="11">
        <f>-'OddsRatio_working_3-way'!U201/(3*'OddsRatio_working_3-way'!X201^(1/3))*COS(('OddsRatio_working_3-way'!Y201+4*PI())/3)</f>
        <v>-0.21975899860791873</v>
      </c>
      <c r="AI201" s="11">
        <f>'OddsRatio_working_3-way'!U201/(3*'OddsRatio_working_3-way'!X201^(1/3))*SIN(('OddsRatio_working_3-way'!Y201)/3)</f>
        <v>-4.7095211073320709E-2</v>
      </c>
      <c r="AJ201" s="11">
        <f>'OddsRatio_working_3-way'!U201/(3*'OddsRatio_working_3-way'!X201^(1/3))*SIN(('OddsRatio_working_3-way'!Y201+2*PI())/3)</f>
        <v>-0.42772896208269379</v>
      </c>
      <c r="AK201" s="11">
        <f>'OddsRatio_working_3-way'!U201/(3*'OddsRatio_working_3-way'!X201^(1/3))*SIN(('OddsRatio_working_3-way'!Y201+4*PI())/3)</f>
        <v>0.47482417315601427</v>
      </c>
      <c r="AL201" s="11">
        <f>'OddsRatio_working_3-way'!Z201+'OddsRatio_working_3-way'!AF201</f>
        <v>1.0421785911760177</v>
      </c>
      <c r="AM201" s="11">
        <f>'OddsRatio_working_3-way'!AA201+'OddsRatio_working_3-way'!AG201</f>
        <v>-0.60266059396018046</v>
      </c>
      <c r="AN201" s="11">
        <f>'OddsRatio_working_3-way'!AB201+'OddsRatio_working_3-way'!AH201</f>
        <v>-0.43951799721583745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1.0421785911760177</v>
      </c>
      <c r="AS201" s="11">
        <f>IF(('OddsRatio_working_3-way'!X201=0),IF(Q201&gt;0,-Q201^(1/3),(-Q201)^(1/3)),'OddsRatio_working_3-way'!AM201-'OddsRatio_working_3-way'!R201/3)</f>
        <v>-0.60266059396018046</v>
      </c>
      <c r="AT201" s="11">
        <f>IF(('OddsRatio_working_3-way'!X201=0),IF(Q201&gt;0,-Q201^(1/3),(-Q201)^(1/3)),'OddsRatio_working_3-way'!AN201-'OddsRatio_working_3-way'!R201/3)</f>
        <v>-0.43951799721583745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2.19</v>
      </c>
      <c r="B202" s="4">
        <f>IF('True_Odds_Calculator_3-way'!B203="","",'True_Odds_Calculator_3-way'!B203)</f>
        <v>3.01</v>
      </c>
      <c r="C202" s="4">
        <f>IF('True_Odds_Calculator_3-way'!C203="","",'True_Odds_Calculator_3-way'!C203)</f>
        <v>4.17</v>
      </c>
      <c r="D202" s="9">
        <f t="shared" si="52"/>
        <v>0.44567151597882015</v>
      </c>
      <c r="E202" s="9">
        <f t="shared" si="53"/>
        <v>0.32248901608849295</v>
      </c>
      <c r="F202" s="9">
        <f t="shared" si="54"/>
        <v>0.23183946793268689</v>
      </c>
      <c r="G202" s="9">
        <f t="shared" si="55"/>
        <v>1.0452143311355817</v>
      </c>
      <c r="H202" s="9">
        <f t="shared" si="56"/>
        <v>2.2438050540513417</v>
      </c>
      <c r="I202" s="9">
        <f t="shared" si="57"/>
        <v>3.100880805582519</v>
      </c>
      <c r="J202" s="9">
        <f t="shared" si="58"/>
        <v>4.3133294296997935</v>
      </c>
      <c r="K202" s="11">
        <f t="shared" si="59"/>
        <v>0.45662100456621008</v>
      </c>
      <c r="L202" s="11">
        <f t="shared" si="60"/>
        <v>0.33222591362126247</v>
      </c>
      <c r="M202" s="11">
        <f t="shared" si="61"/>
        <v>0.23980815347721823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-0.2758389656544914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0.23173560546274671</v>
      </c>
      <c r="Q202" s="11">
        <f>2*'OddsRatio_working_3-way'!K202*'OddsRatio_working_3-way'!L202*'OddsRatio_working_3-way'!M202</f>
        <v>7.2758431856435393E-2</v>
      </c>
      <c r="R202" s="11">
        <f t="shared" si="62"/>
        <v>0</v>
      </c>
      <c r="S202" s="11">
        <f t="shared" si="63"/>
        <v>-0.84011192875850838</v>
      </c>
      <c r="T202" s="11">
        <f t="shared" si="64"/>
        <v>-0.26377140620361333</v>
      </c>
      <c r="U202" s="11">
        <f>'OddsRatio_working_3-way'!S202-'OddsRatio_working_3-way'!R202^2/3</f>
        <v>-0.84011192875850838</v>
      </c>
      <c r="V202" s="11">
        <f>'OddsRatio_working_3-way'!S202*'OddsRatio_working_3-way'!R202/3-2*'OddsRatio_working_3-way'!R202^3/27-'OddsRatio_working_3-way'!T202</f>
        <v>0.26377140620361333</v>
      </c>
      <c r="W202" s="11">
        <f>'OddsRatio_working_3-way'!V202^2+4*'OddsRatio_working_3-way'!U202^3/27</f>
        <v>-1.8267750805381913E-2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0.14819168797204307</v>
      </c>
      <c r="Y202" s="11">
        <f>IF('OddsRatio_working_3-way'!W202&gt;=0,IF('OddsRatio_working_3-way'!V202+SQRT('OddsRatio_working_3-way'!W202)&gt;0,0,PI()),ACOS('OddsRatio_working_3-way'!V202/(2*'OddsRatio_working_3-way'!X202)))</f>
        <v>0.47352365806530217</v>
      </c>
      <c r="Z202" s="11">
        <f>'OddsRatio_working_3-way'!X202^(1/3)*COS('OddsRatio_working_3-way'!Y202/3)</f>
        <v>0.52260716556779085</v>
      </c>
      <c r="AA202" s="11">
        <f>'OddsRatio_working_3-way'!X202^(1/3)*COS(('OddsRatio_working_3-way'!Y202+2*PI())/3)</f>
        <v>-0.33334034466647089</v>
      </c>
      <c r="AB202" s="11">
        <f>'OddsRatio_working_3-way'!X202^(1/3)*COS(('OddsRatio_working_3-way'!Y202+4*PI())/3)</f>
        <v>-0.18926682090132005</v>
      </c>
      <c r="AC202" s="11">
        <f>'OddsRatio_working_3-way'!X202^(1/3)*SIN('OddsRatio_working_3-way'!Y202/3)</f>
        <v>8.3180887728908012E-2</v>
      </c>
      <c r="AD202" s="11">
        <f>'OddsRatio_working_3-way'!X202^(1/3)*SIN(('OddsRatio_working_3-way'!Y202+2*PI())/3)</f>
        <v>0.4110006377170331</v>
      </c>
      <c r="AE202" s="11">
        <f>'OddsRatio_working_3-way'!X202^(1/3)*SIN(('OddsRatio_working_3-way'!Y202+4*PI())/3)</f>
        <v>-0.49418152544594091</v>
      </c>
      <c r="AF202" s="11">
        <f>-'OddsRatio_working_3-way'!U202/(3*'OddsRatio_working_3-way'!X202^(1/3))*COS(('OddsRatio_working_3-way'!Y202)/3)</f>
        <v>0.52260716556779074</v>
      </c>
      <c r="AG202" s="11">
        <f>-'OddsRatio_working_3-way'!U202/(3*'OddsRatio_working_3-way'!X202^(1/3))*COS(('OddsRatio_working_3-way'!Y202+2*PI())/3)</f>
        <v>-0.33334034466647078</v>
      </c>
      <c r="AH202" s="11">
        <f>-'OddsRatio_working_3-way'!U202/(3*'OddsRatio_working_3-way'!X202^(1/3))*COS(('OddsRatio_working_3-way'!Y202+4*PI())/3)</f>
        <v>-0.18926682090132002</v>
      </c>
      <c r="AI202" s="11">
        <f>'OddsRatio_working_3-way'!U202/(3*'OddsRatio_working_3-way'!X202^(1/3))*SIN(('OddsRatio_working_3-way'!Y202)/3)</f>
        <v>-8.3180887728907998E-2</v>
      </c>
      <c r="AJ202" s="11">
        <f>'OddsRatio_working_3-way'!U202/(3*'OddsRatio_working_3-way'!X202^(1/3))*SIN(('OddsRatio_working_3-way'!Y202+2*PI())/3)</f>
        <v>-0.41100063771703299</v>
      </c>
      <c r="AK202" s="11">
        <f>'OddsRatio_working_3-way'!U202/(3*'OddsRatio_working_3-way'!X202^(1/3))*SIN(('OddsRatio_working_3-way'!Y202+4*PI())/3)</f>
        <v>0.49418152544594079</v>
      </c>
      <c r="AL202" s="11">
        <f>'OddsRatio_working_3-way'!Z202+'OddsRatio_working_3-way'!AF202</f>
        <v>1.0452143311355817</v>
      </c>
      <c r="AM202" s="11">
        <f>'OddsRatio_working_3-way'!AA202+'OddsRatio_working_3-way'!AG202</f>
        <v>-0.66668068933294167</v>
      </c>
      <c r="AN202" s="11">
        <f>'OddsRatio_working_3-way'!AB202+'OddsRatio_working_3-way'!AH202</f>
        <v>-0.37853364180264004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1.0452143311355817</v>
      </c>
      <c r="AS202" s="11">
        <f>IF(('OddsRatio_working_3-way'!X202=0),IF(Q202&gt;0,-Q202^(1/3),(-Q202)^(1/3)),'OddsRatio_working_3-way'!AM202-'OddsRatio_working_3-way'!R202/3)</f>
        <v>-0.66668068933294167</v>
      </c>
      <c r="AT202" s="11">
        <f>IF(('OddsRatio_working_3-way'!X202=0),IF(Q202&gt;0,-Q202^(1/3),(-Q202)^(1/3)),'OddsRatio_working_3-way'!AN202-'OddsRatio_working_3-way'!R202/3)</f>
        <v>-0.37853364180264004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1.28</v>
      </c>
      <c r="B203" s="4">
        <f>IF('True_Odds_Calculator_3-way'!B204="","",'True_Odds_Calculator_3-way'!B204)</f>
        <v>5.84</v>
      </c>
      <c r="C203" s="4">
        <f>IF('True_Odds_Calculator_3-way'!C204="","",'True_Odds_Calculator_3-way'!C204)</f>
        <v>11.89</v>
      </c>
      <c r="D203" s="9">
        <f t="shared" si="52"/>
        <v>0.76466589833112908</v>
      </c>
      <c r="E203" s="9">
        <f t="shared" si="53"/>
        <v>0.15823127080528354</v>
      </c>
      <c r="F203" s="9">
        <f t="shared" si="54"/>
        <v>7.7102830863587268E-2</v>
      </c>
      <c r="G203" s="9">
        <f t="shared" si="55"/>
        <v>1.0991453082529423</v>
      </c>
      <c r="H203" s="9">
        <f t="shared" si="56"/>
        <v>1.3077606863108238</v>
      </c>
      <c r="I203" s="9">
        <f t="shared" si="57"/>
        <v>6.3198632919442419</v>
      </c>
      <c r="J203" s="9">
        <f t="shared" si="58"/>
        <v>12.969692406874543</v>
      </c>
      <c r="K203" s="11">
        <f t="shared" si="59"/>
        <v>0.78125</v>
      </c>
      <c r="L203" s="11">
        <f t="shared" si="60"/>
        <v>0.17123287671232876</v>
      </c>
      <c r="M203" s="11">
        <f t="shared" si="61"/>
        <v>8.4104289318755257E-2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-0.1660453054253026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0.18013025363779855</v>
      </c>
      <c r="Q203" s="11">
        <f>2*'OddsRatio_working_3-way'!K203*'OddsRatio_working_3-way'!L203*'OddsRatio_working_3-way'!M203</f>
        <v>2.2502217818588199E-2</v>
      </c>
      <c r="R203" s="11">
        <f t="shared" si="62"/>
        <v>0</v>
      </c>
      <c r="S203" s="11">
        <f t="shared" si="63"/>
        <v>-1.0848259345629752</v>
      </c>
      <c r="T203" s="11">
        <f t="shared" si="64"/>
        <v>-0.1355185427311649</v>
      </c>
      <c r="U203" s="11">
        <f>'OddsRatio_working_3-way'!S203-'OddsRatio_working_3-way'!R203^2/3</f>
        <v>-1.0848259345629752</v>
      </c>
      <c r="V203" s="11">
        <f>'OddsRatio_working_3-way'!S203*'OddsRatio_working_3-way'!R203/3-2*'OddsRatio_working_3-way'!R203^3/27-'OddsRatio_working_3-way'!T203</f>
        <v>0.1355185427311649</v>
      </c>
      <c r="W203" s="11">
        <f>'OddsRatio_working_3-way'!V203^2+4*'OddsRatio_working_3-way'!U203^3/27</f>
        <v>-0.17077168473379009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0.21744939650282352</v>
      </c>
      <c r="Y203" s="11">
        <f>IF('OddsRatio_working_3-way'!W203&gt;=0,IF('OddsRatio_working_3-way'!V203+SQRT('OddsRatio_working_3-way'!W203)&gt;0,0,PI()),ACOS('OddsRatio_working_3-way'!V203/(2*'OddsRatio_working_3-way'!X203)))</f>
        <v>1.2539100556162033</v>
      </c>
      <c r="Z203" s="11">
        <f>'OddsRatio_working_3-way'!X203^(1/3)*COS('OddsRatio_working_3-way'!Y203/3)</f>
        <v>0.54957265412647127</v>
      </c>
      <c r="AA203" s="11">
        <f>'OddsRatio_working_3-way'!X203^(1/3)*COS(('OddsRatio_working_3-way'!Y203+2*PI())/3)</f>
        <v>-0.48617201015940303</v>
      </c>
      <c r="AB203" s="11">
        <f>'OddsRatio_working_3-way'!X203^(1/3)*COS(('OddsRatio_working_3-way'!Y203+4*PI())/3)</f>
        <v>-6.340064396706839E-2</v>
      </c>
      <c r="AC203" s="11">
        <f>'OddsRatio_working_3-way'!X203^(1/3)*SIN('OddsRatio_working_3-way'!Y203/3)</f>
        <v>0.24408716207681042</v>
      </c>
      <c r="AD203" s="11">
        <f>'OddsRatio_working_3-way'!X203^(1/3)*SIN(('OddsRatio_working_3-way'!Y203+2*PI())/3)</f>
        <v>0.35390029866035771</v>
      </c>
      <c r="AE203" s="11">
        <f>'OddsRatio_working_3-way'!X203^(1/3)*SIN(('OddsRatio_working_3-way'!Y203+4*PI())/3)</f>
        <v>-0.59798746073716813</v>
      </c>
      <c r="AF203" s="11">
        <f>-'OddsRatio_working_3-way'!U203/(3*'OddsRatio_working_3-way'!X203^(1/3))*COS(('OddsRatio_working_3-way'!Y203)/3)</f>
        <v>0.54957265412647116</v>
      </c>
      <c r="AG203" s="11">
        <f>-'OddsRatio_working_3-way'!U203/(3*'OddsRatio_working_3-way'!X203^(1/3))*COS(('OddsRatio_working_3-way'!Y203+2*PI())/3)</f>
        <v>-0.48617201015940298</v>
      </c>
      <c r="AH203" s="11">
        <f>-'OddsRatio_working_3-way'!U203/(3*'OddsRatio_working_3-way'!X203^(1/3))*COS(('OddsRatio_working_3-way'!Y203+4*PI())/3)</f>
        <v>-6.340064396706839E-2</v>
      </c>
      <c r="AI203" s="11">
        <f>'OddsRatio_working_3-way'!U203/(3*'OddsRatio_working_3-way'!X203^(1/3))*SIN(('OddsRatio_working_3-way'!Y203)/3)</f>
        <v>-0.24408716207681039</v>
      </c>
      <c r="AJ203" s="11">
        <f>'OddsRatio_working_3-way'!U203/(3*'OddsRatio_working_3-way'!X203^(1/3))*SIN(('OddsRatio_working_3-way'!Y203+2*PI())/3)</f>
        <v>-0.35390029866035766</v>
      </c>
      <c r="AK203" s="11">
        <f>'OddsRatio_working_3-way'!U203/(3*'OddsRatio_working_3-way'!X203^(1/3))*SIN(('OddsRatio_working_3-way'!Y203+4*PI())/3)</f>
        <v>0.59798746073716802</v>
      </c>
      <c r="AL203" s="11">
        <f>'OddsRatio_working_3-way'!Z203+'OddsRatio_working_3-way'!AF203</f>
        <v>1.0991453082529423</v>
      </c>
      <c r="AM203" s="11">
        <f>'OddsRatio_working_3-way'!AA203+'OddsRatio_working_3-way'!AG203</f>
        <v>-0.97234402031880607</v>
      </c>
      <c r="AN203" s="11">
        <f>'OddsRatio_working_3-way'!AB203+'OddsRatio_working_3-way'!AH203</f>
        <v>-0.12680128793413678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1.0991453082529423</v>
      </c>
      <c r="AS203" s="11">
        <f>IF(('OddsRatio_working_3-way'!X203=0),IF(Q203&gt;0,-Q203^(1/3),(-Q203)^(1/3)),'OddsRatio_working_3-way'!AM203-'OddsRatio_working_3-way'!R203/3)</f>
        <v>-0.97234402031880607</v>
      </c>
      <c r="AT203" s="11">
        <f>IF(('OddsRatio_working_3-way'!X203=0),IF(Q203&gt;0,-Q203^(1/3),(-Q203)^(1/3)),'OddsRatio_working_3-way'!AN203-'OddsRatio_working_3-way'!R203/3)</f>
        <v>-0.12680128793413678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2.2599999999999998</v>
      </c>
      <c r="B204" s="4">
        <f>IF('True_Odds_Calculator_3-way'!B205="","",'True_Odds_Calculator_3-way'!B205)</f>
        <v>3.2</v>
      </c>
      <c r="C204" s="4">
        <f>IF('True_Odds_Calculator_3-way'!C205="","",'True_Odds_Calculator_3-way'!C205)</f>
        <v>3.66</v>
      </c>
      <c r="D204" s="9">
        <f t="shared" si="52"/>
        <v>0.43189639798650131</v>
      </c>
      <c r="E204" s="9">
        <f t="shared" si="53"/>
        <v>0.30333566761517605</v>
      </c>
      <c r="F204" s="9">
        <f t="shared" si="54"/>
        <v>0.26476793439832264</v>
      </c>
      <c r="G204" s="9">
        <f t="shared" si="55"/>
        <v>1.0439445124244351</v>
      </c>
      <c r="H204" s="9">
        <f t="shared" si="56"/>
        <v>2.3153700856547883</v>
      </c>
      <c r="I204" s="9">
        <f t="shared" si="57"/>
        <v>3.2966779273337568</v>
      </c>
      <c r="J204" s="9">
        <f t="shared" si="58"/>
        <v>3.776892403048997</v>
      </c>
      <c r="K204" s="11">
        <f t="shared" si="59"/>
        <v>0.44247787610619471</v>
      </c>
      <c r="L204" s="11">
        <f t="shared" si="60"/>
        <v>0.3125</v>
      </c>
      <c r="M204" s="11">
        <f t="shared" si="61"/>
        <v>0.27322404371584696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-0.27857065138546344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0.23121282460467141</v>
      </c>
      <c r="Q204" s="11">
        <f>2*'OddsRatio_working_3-way'!K204*'OddsRatio_working_3-way'!L204*'OddsRatio_working_3-way'!M204</f>
        <v>7.5559746602833794E-2</v>
      </c>
      <c r="R204" s="11">
        <f t="shared" si="62"/>
        <v>0</v>
      </c>
      <c r="S204" s="11">
        <f t="shared" si="63"/>
        <v>-0.82999707059857453</v>
      </c>
      <c r="T204" s="11">
        <f t="shared" si="64"/>
        <v>-0.27124087274463221</v>
      </c>
      <c r="U204" s="11">
        <f>'OddsRatio_working_3-way'!S204-'OddsRatio_working_3-way'!R204^2/3</f>
        <v>-0.82999707059857453</v>
      </c>
      <c r="V204" s="11">
        <f>'OddsRatio_working_3-way'!S204*'OddsRatio_working_3-way'!R204/3-2*'OddsRatio_working_3-way'!R204^3/27-'OddsRatio_working_3-way'!T204</f>
        <v>0.27124087274463221</v>
      </c>
      <c r="W204" s="11">
        <f>'OddsRatio_working_3-way'!V204^2+4*'OddsRatio_working_3-way'!U204^3/27</f>
        <v>-1.1136677223462316E-2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0.14552344164320408</v>
      </c>
      <c r="Y204" s="11">
        <f>IF('OddsRatio_working_3-way'!W204&gt;=0,IF('OddsRatio_working_3-way'!V204+SQRT('OddsRatio_working_3-way'!W204)&gt;0,0,PI()),ACOS('OddsRatio_working_3-way'!V204/(2*'OddsRatio_working_3-way'!X204)))</f>
        <v>0.37104465975982848</v>
      </c>
      <c r="Z204" s="11">
        <f>'OddsRatio_working_3-way'!X204^(1/3)*COS('OddsRatio_working_3-way'!Y204/3)</f>
        <v>0.52197225621221766</v>
      </c>
      <c r="AA204" s="11">
        <f>'OddsRatio_working_3-way'!X204^(1/3)*COS(('OddsRatio_working_3-way'!Y204+2*PI())/3)</f>
        <v>-0.31718212848148225</v>
      </c>
      <c r="AB204" s="11">
        <f>'OddsRatio_working_3-way'!X204^(1/3)*COS(('OddsRatio_working_3-way'!Y204+4*PI())/3)</f>
        <v>-0.20479012773073549</v>
      </c>
      <c r="AC204" s="11">
        <f>'OddsRatio_working_3-way'!X204^(1/3)*SIN('OddsRatio_working_3-way'!Y204/3)</f>
        <v>6.4889551888204305E-2</v>
      </c>
      <c r="AD204" s="11">
        <f>'OddsRatio_working_3-way'!X204^(1/3)*SIN(('OddsRatio_working_3-way'!Y204+2*PI())/3)</f>
        <v>0.41959645800635809</v>
      </c>
      <c r="AE204" s="11">
        <f>'OddsRatio_working_3-way'!X204^(1/3)*SIN(('OddsRatio_working_3-way'!Y204+4*PI())/3)</f>
        <v>-0.48448600989456236</v>
      </c>
      <c r="AF204" s="11">
        <f>-'OddsRatio_working_3-way'!U204/(3*'OddsRatio_working_3-way'!X204^(1/3))*COS(('OddsRatio_working_3-way'!Y204)/3)</f>
        <v>0.52197225621221754</v>
      </c>
      <c r="AG204" s="11">
        <f>-'OddsRatio_working_3-way'!U204/(3*'OddsRatio_working_3-way'!X204^(1/3))*COS(('OddsRatio_working_3-way'!Y204+2*PI())/3)</f>
        <v>-0.3171821284814822</v>
      </c>
      <c r="AH204" s="11">
        <f>-'OddsRatio_working_3-way'!U204/(3*'OddsRatio_working_3-way'!X204^(1/3))*COS(('OddsRatio_working_3-way'!Y204+4*PI())/3)</f>
        <v>-0.20479012773073543</v>
      </c>
      <c r="AI204" s="11">
        <f>'OddsRatio_working_3-way'!U204/(3*'OddsRatio_working_3-way'!X204^(1/3))*SIN(('OddsRatio_working_3-way'!Y204)/3)</f>
        <v>-6.4889551888204292E-2</v>
      </c>
      <c r="AJ204" s="11">
        <f>'OddsRatio_working_3-way'!U204/(3*'OddsRatio_working_3-way'!X204^(1/3))*SIN(('OddsRatio_working_3-way'!Y204+2*PI())/3)</f>
        <v>-0.41959645800635798</v>
      </c>
      <c r="AK204" s="11">
        <f>'OddsRatio_working_3-way'!U204/(3*'OddsRatio_working_3-way'!X204^(1/3))*SIN(('OddsRatio_working_3-way'!Y204+4*PI())/3)</f>
        <v>0.48448600989456225</v>
      </c>
      <c r="AL204" s="11">
        <f>'OddsRatio_working_3-way'!Z204+'OddsRatio_working_3-way'!AF204</f>
        <v>1.0439445124244351</v>
      </c>
      <c r="AM204" s="11">
        <f>'OddsRatio_working_3-way'!AA204+'OddsRatio_working_3-way'!AG204</f>
        <v>-0.63436425696296439</v>
      </c>
      <c r="AN204" s="11">
        <f>'OddsRatio_working_3-way'!AB204+'OddsRatio_working_3-way'!AH204</f>
        <v>-0.40958025546147092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1.0439445124244351</v>
      </c>
      <c r="AS204" s="11">
        <f>IF(('OddsRatio_working_3-way'!X204=0),IF(Q204&gt;0,-Q204^(1/3),(-Q204)^(1/3)),'OddsRatio_working_3-way'!AM204-'OddsRatio_working_3-way'!R204/3)</f>
        <v>-0.63436425696296439</v>
      </c>
      <c r="AT204" s="11">
        <f>IF(('OddsRatio_working_3-way'!X204=0),IF(Q204&gt;0,-Q204^(1/3),(-Q204)^(1/3)),'OddsRatio_working_3-way'!AN204-'OddsRatio_working_3-way'!R204/3)</f>
        <v>-0.40958025546147092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2.11</v>
      </c>
      <c r="B205" s="4">
        <f>IF('True_Odds_Calculator_3-way'!B206="","",'True_Odds_Calculator_3-way'!B206)</f>
        <v>3.28</v>
      </c>
      <c r="C205" s="4">
        <f>IF('True_Odds_Calculator_3-way'!C206="","",'True_Odds_Calculator_3-way'!C206)</f>
        <v>4</v>
      </c>
      <c r="D205" s="9">
        <f t="shared" si="52"/>
        <v>0.46280192533075848</v>
      </c>
      <c r="E205" s="9">
        <f t="shared" si="53"/>
        <v>0.29548674780533324</v>
      </c>
      <c r="F205" s="9">
        <f t="shared" si="54"/>
        <v>0.24171132686390806</v>
      </c>
      <c r="G205" s="9">
        <f t="shared" si="55"/>
        <v>1.0457221609133707</v>
      </c>
      <c r="H205" s="9">
        <f t="shared" si="56"/>
        <v>2.1607515986138415</v>
      </c>
      <c r="I205" s="9">
        <f t="shared" si="57"/>
        <v>3.3842465268824857</v>
      </c>
      <c r="J205" s="9">
        <f t="shared" si="58"/>
        <v>4.1371664827401116</v>
      </c>
      <c r="K205" s="11">
        <f t="shared" si="59"/>
        <v>0.47393364928909953</v>
      </c>
      <c r="L205" s="11">
        <f t="shared" si="60"/>
        <v>0.3048780487804878</v>
      </c>
      <c r="M205" s="11">
        <f t="shared" si="61"/>
        <v>0.25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-0.27426020113281691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0.23082591607906605</v>
      </c>
      <c r="Q205" s="11">
        <f>2*'OddsRatio_working_3-way'!K205*'OddsRatio_working_3-way'!L205*'OddsRatio_working_3-way'!M205</f>
        <v>7.2245983123338339E-2</v>
      </c>
      <c r="R205" s="11">
        <f t="shared" si="62"/>
        <v>0</v>
      </c>
      <c r="S205" s="11">
        <f t="shared" si="63"/>
        <v>-0.84163110478900005</v>
      </c>
      <c r="T205" s="11">
        <f t="shared" si="64"/>
        <v>-0.26342131605289509</v>
      </c>
      <c r="U205" s="11">
        <f>'OddsRatio_working_3-way'!S205-'OddsRatio_working_3-way'!R205^2/3</f>
        <v>-0.84163110478900005</v>
      </c>
      <c r="V205" s="11">
        <f>'OddsRatio_working_3-way'!S205*'OddsRatio_working_3-way'!R205/3-2*'OddsRatio_working_3-way'!R205^3/27-'OddsRatio_working_3-way'!T205</f>
        <v>0.26342131605289509</v>
      </c>
      <c r="W205" s="11">
        <f>'OddsRatio_working_3-way'!V205^2+4*'OddsRatio_working_3-way'!U205^3/27</f>
        <v>-1.8929718608079654E-2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0.1485938326101717</v>
      </c>
      <c r="Y205" s="11">
        <f>IF('OddsRatio_working_3-way'!W205&gt;=0,IF('OddsRatio_working_3-way'!V205+SQRT('OddsRatio_working_3-way'!W205)&gt;0,0,PI()),ACOS('OddsRatio_working_3-way'!V205/(2*'OddsRatio_working_3-way'!X205)))</f>
        <v>0.48132911596544425</v>
      </c>
      <c r="Z205" s="11">
        <f>'OddsRatio_working_3-way'!X205^(1/3)*COS('OddsRatio_working_3-way'!Y205/3)</f>
        <v>0.52286108045668533</v>
      </c>
      <c r="AA205" s="11">
        <f>'OddsRatio_working_3-way'!X205^(1/3)*COS(('OddsRatio_working_3-way'!Y205+2*PI())/3)</f>
        <v>-0.33471078384830316</v>
      </c>
      <c r="AB205" s="11">
        <f>'OddsRatio_working_3-way'!X205^(1/3)*COS(('OddsRatio_working_3-way'!Y205+4*PI())/3)</f>
        <v>-0.18815029660838231</v>
      </c>
      <c r="AC205" s="11">
        <f>'OddsRatio_working_3-way'!X205^(1/3)*SIN('OddsRatio_working_3-way'!Y205/3)</f>
        <v>8.4616736760531053E-2</v>
      </c>
      <c r="AD205" s="11">
        <f>'OddsRatio_working_3-way'!X205^(1/3)*SIN(('OddsRatio_working_3-way'!Y205+2*PI())/3)</f>
        <v>0.41050260994540322</v>
      </c>
      <c r="AE205" s="11">
        <f>'OddsRatio_working_3-way'!X205^(1/3)*SIN(('OddsRatio_working_3-way'!Y205+4*PI())/3)</f>
        <v>-0.49511934670593427</v>
      </c>
      <c r="AF205" s="11">
        <f>-'OddsRatio_working_3-way'!U205/(3*'OddsRatio_working_3-way'!X205^(1/3))*COS(('OddsRatio_working_3-way'!Y205)/3)</f>
        <v>0.52286108045668533</v>
      </c>
      <c r="AG205" s="11">
        <f>-'OddsRatio_working_3-way'!U205/(3*'OddsRatio_working_3-way'!X205^(1/3))*COS(('OddsRatio_working_3-way'!Y205+2*PI())/3)</f>
        <v>-0.33471078384830316</v>
      </c>
      <c r="AH205" s="11">
        <f>-'OddsRatio_working_3-way'!U205/(3*'OddsRatio_working_3-way'!X205^(1/3))*COS(('OddsRatio_working_3-way'!Y205+4*PI())/3)</f>
        <v>-0.18815029660838231</v>
      </c>
      <c r="AI205" s="11">
        <f>'OddsRatio_working_3-way'!U205/(3*'OddsRatio_working_3-way'!X205^(1/3))*SIN(('OddsRatio_working_3-way'!Y205)/3)</f>
        <v>-8.4616736760531053E-2</v>
      </c>
      <c r="AJ205" s="11">
        <f>'OddsRatio_working_3-way'!U205/(3*'OddsRatio_working_3-way'!X205^(1/3))*SIN(('OddsRatio_working_3-way'!Y205+2*PI())/3)</f>
        <v>-0.41050260994540322</v>
      </c>
      <c r="AK205" s="11">
        <f>'OddsRatio_working_3-way'!U205/(3*'OddsRatio_working_3-way'!X205^(1/3))*SIN(('OddsRatio_working_3-way'!Y205+4*PI())/3)</f>
        <v>0.49511934670593427</v>
      </c>
      <c r="AL205" s="11">
        <f>'OddsRatio_working_3-way'!Z205+'OddsRatio_working_3-way'!AF205</f>
        <v>1.0457221609133707</v>
      </c>
      <c r="AM205" s="11">
        <f>'OddsRatio_working_3-way'!AA205+'OddsRatio_working_3-way'!AG205</f>
        <v>-0.66942156769660632</v>
      </c>
      <c r="AN205" s="11">
        <f>'OddsRatio_working_3-way'!AB205+'OddsRatio_working_3-way'!AH205</f>
        <v>-0.37630059321676462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1.0457221609133707</v>
      </c>
      <c r="AS205" s="11">
        <f>IF(('OddsRatio_working_3-way'!X205=0),IF(Q205&gt;0,-Q205^(1/3),(-Q205)^(1/3)),'OddsRatio_working_3-way'!AM205-'OddsRatio_working_3-way'!R205/3)</f>
        <v>-0.66942156769660632</v>
      </c>
      <c r="AT205" s="11">
        <f>IF(('OddsRatio_working_3-way'!X205=0),IF(Q205&gt;0,-Q205^(1/3),(-Q205)^(1/3)),'OddsRatio_working_3-way'!AN205-'OddsRatio_working_3-way'!R205/3)</f>
        <v>-0.37630059321676462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5.25</v>
      </c>
      <c r="B206" s="4">
        <f>IF('True_Odds_Calculator_3-way'!B207="","",'True_Odds_Calculator_3-way'!B207)</f>
        <v>3.64</v>
      </c>
      <c r="C206" s="4">
        <f>IF('True_Odds_Calculator_3-way'!C207="","",'True_Odds_Calculator_3-way'!C207)</f>
        <v>1.77</v>
      </c>
      <c r="D206" s="9">
        <f t="shared" si="52"/>
        <v>0.18278277849451194</v>
      </c>
      <c r="E206" s="9">
        <f t="shared" si="53"/>
        <v>0.26474185702372044</v>
      </c>
      <c r="F206" s="9">
        <f t="shared" si="54"/>
        <v>0.55247536448176748</v>
      </c>
      <c r="G206" s="9">
        <f t="shared" si="55"/>
        <v>1.0519941027479687</v>
      </c>
      <c r="H206" s="9">
        <f t="shared" si="56"/>
        <v>5.4709749366788678</v>
      </c>
      <c r="I206" s="9">
        <f t="shared" si="57"/>
        <v>3.7772644312546375</v>
      </c>
      <c r="J206" s="9">
        <f t="shared" si="58"/>
        <v>1.8100354591159358</v>
      </c>
      <c r="K206" s="11">
        <f t="shared" si="59"/>
        <v>0.19047619047619047</v>
      </c>
      <c r="L206" s="11">
        <f t="shared" si="60"/>
        <v>0.27472527472527469</v>
      </c>
      <c r="M206" s="11">
        <f t="shared" si="61"/>
        <v>0.56497175141242939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-0.25541689948469604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0.22646172767238143</v>
      </c>
      <c r="Q206" s="11">
        <f>2*'OddsRatio_working_3-way'!K206*'OddsRatio_working_3-way'!L206*'OddsRatio_working_3-way'!M206</f>
        <v>5.9128388426209245E-2</v>
      </c>
      <c r="R206" s="11">
        <f t="shared" si="62"/>
        <v>0</v>
      </c>
      <c r="S206" s="11">
        <f t="shared" si="63"/>
        <v>-0.88663564599393496</v>
      </c>
      <c r="T206" s="11">
        <f t="shared" si="64"/>
        <v>-0.2314975577007663</v>
      </c>
      <c r="U206" s="11">
        <f>'OddsRatio_working_3-way'!S206-'OddsRatio_working_3-way'!R206^2/3</f>
        <v>-0.88663564599393496</v>
      </c>
      <c r="V206" s="11">
        <f>'OddsRatio_working_3-way'!S206*'OddsRatio_working_3-way'!R206/3-2*'OddsRatio_working_3-way'!R206^3/27-'OddsRatio_working_3-way'!T206</f>
        <v>0.2314975577007663</v>
      </c>
      <c r="W206" s="11">
        <f>'OddsRatio_working_3-way'!V206^2+4*'OddsRatio_working_3-way'!U206^3/27</f>
        <v>-4.9668802096892992E-2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0.16067040900420387</v>
      </c>
      <c r="Y206" s="11">
        <f>IF('OddsRatio_working_3-way'!W206&gt;=0,IF('OddsRatio_working_3-way'!V206+SQRT('OddsRatio_working_3-way'!W206)&gt;0,0,PI()),ACOS('OddsRatio_working_3-way'!V206/(2*'OddsRatio_working_3-way'!X206)))</f>
        <v>0.76640114641354329</v>
      </c>
      <c r="Z206" s="11">
        <f>'OddsRatio_working_3-way'!X206^(1/3)*COS('OddsRatio_working_3-way'!Y206/3)</f>
        <v>0.52599705137398445</v>
      </c>
      <c r="AA206" s="11">
        <f>'OddsRatio_working_3-way'!X206^(1/3)*COS(('OddsRatio_working_3-way'!Y206+2*PI())/3)</f>
        <v>-0.3819701103527825</v>
      </c>
      <c r="AB206" s="11">
        <f>'OddsRatio_working_3-way'!X206^(1/3)*COS(('OddsRatio_working_3-way'!Y206+4*PI())/3)</f>
        <v>-0.144026941021202</v>
      </c>
      <c r="AC206" s="11">
        <f>'OddsRatio_working_3-way'!X206^(1/3)*SIN('OddsRatio_working_3-way'!Y206/3)</f>
        <v>0.13737655286542086</v>
      </c>
      <c r="AD206" s="11">
        <f>'OddsRatio_working_3-way'!X206^(1/3)*SIN(('OddsRatio_working_3-way'!Y206+2*PI())/3)</f>
        <v>0.38683853237286858</v>
      </c>
      <c r="AE206" s="11">
        <f>'OddsRatio_working_3-way'!X206^(1/3)*SIN(('OddsRatio_working_3-way'!Y206+4*PI())/3)</f>
        <v>-0.5242150852382893</v>
      </c>
      <c r="AF206" s="11">
        <f>-'OddsRatio_working_3-way'!U206/(3*'OddsRatio_working_3-way'!X206^(1/3))*COS(('OddsRatio_working_3-way'!Y206)/3)</f>
        <v>0.52599705137398423</v>
      </c>
      <c r="AG206" s="11">
        <f>-'OddsRatio_working_3-way'!U206/(3*'OddsRatio_working_3-way'!X206^(1/3))*COS(('OddsRatio_working_3-way'!Y206+2*PI())/3)</f>
        <v>-0.38197011035278233</v>
      </c>
      <c r="AH206" s="11">
        <f>-'OddsRatio_working_3-way'!U206/(3*'OddsRatio_working_3-way'!X206^(1/3))*COS(('OddsRatio_working_3-way'!Y206+4*PI())/3)</f>
        <v>-0.14402694102120195</v>
      </c>
      <c r="AI206" s="11">
        <f>'OddsRatio_working_3-way'!U206/(3*'OddsRatio_working_3-way'!X206^(1/3))*SIN(('OddsRatio_working_3-way'!Y206)/3)</f>
        <v>-0.1373765528654208</v>
      </c>
      <c r="AJ206" s="11">
        <f>'OddsRatio_working_3-way'!U206/(3*'OddsRatio_working_3-way'!X206^(1/3))*SIN(('OddsRatio_working_3-way'!Y206+2*PI())/3)</f>
        <v>-0.38683853237286842</v>
      </c>
      <c r="AK206" s="11">
        <f>'OddsRatio_working_3-way'!U206/(3*'OddsRatio_working_3-way'!X206^(1/3))*SIN(('OddsRatio_working_3-way'!Y206+4*PI())/3)</f>
        <v>0.52421508523828908</v>
      </c>
      <c r="AL206" s="11">
        <f>'OddsRatio_working_3-way'!Z206+'OddsRatio_working_3-way'!AF206</f>
        <v>1.0519941027479687</v>
      </c>
      <c r="AM206" s="11">
        <f>'OddsRatio_working_3-way'!AA206+'OddsRatio_working_3-way'!AG206</f>
        <v>-0.76394022070556478</v>
      </c>
      <c r="AN206" s="11">
        <f>'OddsRatio_working_3-way'!AB206+'OddsRatio_working_3-way'!AH206</f>
        <v>-0.28805388204240395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1.0519941027479687</v>
      </c>
      <c r="AS206" s="11">
        <f>IF(('OddsRatio_working_3-way'!X206=0),IF(Q206&gt;0,-Q206^(1/3),(-Q206)^(1/3)),'OddsRatio_working_3-way'!AM206-'OddsRatio_working_3-way'!R206/3)</f>
        <v>-0.76394022070556478</v>
      </c>
      <c r="AT206" s="11">
        <f>IF(('OddsRatio_working_3-way'!X206=0),IF(Q206&gt;0,-Q206^(1/3),(-Q206)^(1/3)),'OddsRatio_working_3-way'!AN206-'OddsRatio_working_3-way'!R206/3)</f>
        <v>-0.28805388204240395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5.05</v>
      </c>
      <c r="B207" s="4">
        <f>IF('True_Odds_Calculator_3-way'!B208="","",'True_Odds_Calculator_3-way'!B208)</f>
        <v>3.97</v>
      </c>
      <c r="C207" s="4">
        <f>IF('True_Odds_Calculator_3-way'!C208="","",'True_Odds_Calculator_3-way'!C208)</f>
        <v>1.7</v>
      </c>
      <c r="D207" s="9">
        <f t="shared" si="52"/>
        <v>0.18786140314892033</v>
      </c>
      <c r="E207" s="9">
        <f t="shared" si="53"/>
        <v>0.23979356584124775</v>
      </c>
      <c r="F207" s="9">
        <f t="shared" si="54"/>
        <v>0.57234503100983214</v>
      </c>
      <c r="G207" s="9">
        <f t="shared" si="55"/>
        <v>1.0674254809341732</v>
      </c>
      <c r="H207" s="9">
        <f t="shared" si="56"/>
        <v>5.3230731977834012</v>
      </c>
      <c r="I207" s="9">
        <f t="shared" si="57"/>
        <v>4.170253678374495</v>
      </c>
      <c r="J207" s="9">
        <f t="shared" si="58"/>
        <v>1.7471978366539209</v>
      </c>
      <c r="K207" s="11">
        <f t="shared" si="59"/>
        <v>0.19801980198019803</v>
      </c>
      <c r="L207" s="11">
        <f t="shared" si="60"/>
        <v>0.25188916876574308</v>
      </c>
      <c r="M207" s="11">
        <f t="shared" si="61"/>
        <v>0.58823529411764708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-0.24704650047165044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0.22650953790000425</v>
      </c>
      <c r="Q207" s="11">
        <f>2*'OddsRatio_working_3-way'!K207*'OddsRatio_working_3-way'!L207*'OddsRatio_working_3-way'!M207</f>
        <v>5.8681227435234268E-2</v>
      </c>
      <c r="R207" s="11">
        <f t="shared" si="62"/>
        <v>0</v>
      </c>
      <c r="S207" s="11">
        <f t="shared" si="63"/>
        <v>-0.91687005267252153</v>
      </c>
      <c r="T207" s="11">
        <f t="shared" si="64"/>
        <v>-0.23753110172863254</v>
      </c>
      <c r="U207" s="11">
        <f>'OddsRatio_working_3-way'!S207-'OddsRatio_working_3-way'!R207^2/3</f>
        <v>-0.91687005267252153</v>
      </c>
      <c r="V207" s="11">
        <f>'OddsRatio_working_3-way'!S207*'OddsRatio_working_3-way'!R207/3-2*'OddsRatio_working_3-way'!R207^3/27-'OddsRatio_working_3-way'!T207</f>
        <v>0.23753110172863254</v>
      </c>
      <c r="W207" s="11">
        <f>'OddsRatio_working_3-way'!V207^2+4*'OddsRatio_working_3-way'!U207^3/27</f>
        <v>-5.7766745432659146E-2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0.16895840443810212</v>
      </c>
      <c r="Y207" s="11">
        <f>IF('OddsRatio_working_3-way'!W207&gt;=0,IF('OddsRatio_working_3-way'!V207+SQRT('OddsRatio_working_3-way'!W207)&gt;0,0,PI()),ACOS('OddsRatio_working_3-way'!V207/(2*'OddsRatio_working_3-way'!X207)))</f>
        <v>0.79129087984456281</v>
      </c>
      <c r="Z207" s="11">
        <f>'OddsRatio_working_3-way'!X207^(1/3)*COS('OddsRatio_working_3-way'!Y207/3)</f>
        <v>0.53371274046708672</v>
      </c>
      <c r="AA207" s="11">
        <f>'OddsRatio_working_3-way'!X207^(1/3)*COS(('OddsRatio_working_3-way'!Y207+2*PI())/3)</f>
        <v>-0.391678428241992</v>
      </c>
      <c r="AB207" s="11">
        <f>'OddsRatio_working_3-way'!X207^(1/3)*COS(('OddsRatio_working_3-way'!Y207+4*PI())/3)</f>
        <v>-0.14203431222509436</v>
      </c>
      <c r="AC207" s="11">
        <f>'OddsRatio_working_3-way'!X207^(1/3)*SIN('OddsRatio_working_3-way'!Y207/3)</f>
        <v>0.14413209758396198</v>
      </c>
      <c r="AD207" s="11">
        <f>'OddsRatio_working_3-way'!X207^(1/3)*SIN(('OddsRatio_working_3-way'!Y207+2*PI())/3)</f>
        <v>0.39014274277592714</v>
      </c>
      <c r="AE207" s="11">
        <f>'OddsRatio_working_3-way'!X207^(1/3)*SIN(('OddsRatio_working_3-way'!Y207+4*PI())/3)</f>
        <v>-0.53427484035988904</v>
      </c>
      <c r="AF207" s="11">
        <f>-'OddsRatio_working_3-way'!U207/(3*'OddsRatio_working_3-way'!X207^(1/3))*COS(('OddsRatio_working_3-way'!Y207)/3)</f>
        <v>0.5337127404670865</v>
      </c>
      <c r="AG207" s="11">
        <f>-'OddsRatio_working_3-way'!U207/(3*'OddsRatio_working_3-way'!X207^(1/3))*COS(('OddsRatio_working_3-way'!Y207+2*PI())/3)</f>
        <v>-0.39167842824199189</v>
      </c>
      <c r="AH207" s="11">
        <f>-'OddsRatio_working_3-way'!U207/(3*'OddsRatio_working_3-way'!X207^(1/3))*COS(('OddsRatio_working_3-way'!Y207+4*PI())/3)</f>
        <v>-0.1420343122250943</v>
      </c>
      <c r="AI207" s="11">
        <f>'OddsRatio_working_3-way'!U207/(3*'OddsRatio_working_3-way'!X207^(1/3))*SIN(('OddsRatio_working_3-way'!Y207)/3)</f>
        <v>-0.14413209758396192</v>
      </c>
      <c r="AJ207" s="11">
        <f>'OddsRatio_working_3-way'!U207/(3*'OddsRatio_working_3-way'!X207^(1/3))*SIN(('OddsRatio_working_3-way'!Y207+2*PI())/3)</f>
        <v>-0.39014274277592703</v>
      </c>
      <c r="AK207" s="11">
        <f>'OddsRatio_working_3-way'!U207/(3*'OddsRatio_working_3-way'!X207^(1/3))*SIN(('OddsRatio_working_3-way'!Y207+4*PI())/3)</f>
        <v>0.53427484035988881</v>
      </c>
      <c r="AL207" s="11">
        <f>'OddsRatio_working_3-way'!Z207+'OddsRatio_working_3-way'!AF207</f>
        <v>1.0674254809341732</v>
      </c>
      <c r="AM207" s="11">
        <f>'OddsRatio_working_3-way'!AA207+'OddsRatio_working_3-way'!AG207</f>
        <v>-0.7833568564839839</v>
      </c>
      <c r="AN207" s="11">
        <f>'OddsRatio_working_3-way'!AB207+'OddsRatio_working_3-way'!AH207</f>
        <v>-0.28406862445018866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1.0674254809341732</v>
      </c>
      <c r="AS207" s="11">
        <f>IF(('OddsRatio_working_3-way'!X207=0),IF(Q207&gt;0,-Q207^(1/3),(-Q207)^(1/3)),'OddsRatio_working_3-way'!AM207-'OddsRatio_working_3-way'!R207/3)</f>
        <v>-0.7833568564839839</v>
      </c>
      <c r="AT207" s="11">
        <f>IF(('OddsRatio_working_3-way'!X207=0),IF(Q207&gt;0,-Q207^(1/3),(-Q207)^(1/3)),'OddsRatio_working_3-way'!AN207-'OddsRatio_working_3-way'!R207/3)</f>
        <v>-0.28406862445018866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3.94</v>
      </c>
      <c r="C208" s="4">
        <f>IF('True_Odds_Calculator_3-way'!C209="","",'True_Odds_Calculator_3-way'!C209)</f>
        <v>5.97</v>
      </c>
      <c r="D208" s="9">
        <f t="shared" si="52"/>
        <v>0.59870603105659448</v>
      </c>
      <c r="E208" s="9">
        <f t="shared" si="53"/>
        <v>0.24225269608819527</v>
      </c>
      <c r="F208" s="9">
        <f t="shared" si="54"/>
        <v>0.15904127285521014</v>
      </c>
      <c r="G208" s="9">
        <f t="shared" si="55"/>
        <v>1.0639187194327921</v>
      </c>
      <c r="H208" s="9">
        <f t="shared" si="56"/>
        <v>1.670268793242659</v>
      </c>
      <c r="I208" s="9">
        <f t="shared" si="57"/>
        <v>4.1279210351324096</v>
      </c>
      <c r="J208" s="9">
        <f t="shared" si="58"/>
        <v>6.2876760355809767</v>
      </c>
      <c r="K208" s="11">
        <f t="shared" si="59"/>
        <v>0.61349693251533743</v>
      </c>
      <c r="L208" s="11">
        <f t="shared" si="60"/>
        <v>0.25380710659898476</v>
      </c>
      <c r="M208" s="11">
        <f t="shared" si="61"/>
        <v>0.16750418760469013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-0.24009665593077023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0.22274076829498521</v>
      </c>
      <c r="Q208" s="11">
        <f>2*'OddsRatio_working_3-way'!K208*'OddsRatio_working_3-way'!L208*'OddsRatio_working_3-way'!M208</f>
        <v>5.216411435479746E-2</v>
      </c>
      <c r="R208" s="11">
        <f t="shared" si="62"/>
        <v>0</v>
      </c>
      <c r="S208" s="11">
        <f t="shared" si="63"/>
        <v>-0.92771291391584632</v>
      </c>
      <c r="T208" s="11">
        <f t="shared" si="64"/>
        <v>-0.21726297749785622</v>
      </c>
      <c r="U208" s="11">
        <f>'OddsRatio_working_3-way'!S208-'OddsRatio_working_3-way'!R208^2/3</f>
        <v>-0.92771291391584632</v>
      </c>
      <c r="V208" s="11">
        <f>'OddsRatio_working_3-way'!S208*'OddsRatio_working_3-way'!R208/3-2*'OddsRatio_working_3-way'!R208^3/27-'OddsRatio_working_3-way'!T208</f>
        <v>0.21726297749785622</v>
      </c>
      <c r="W208" s="11">
        <f>'OddsRatio_working_3-way'!V208^2+4*'OddsRatio_working_3-way'!U208^3/27</f>
        <v>-7.1083802994296674E-2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0.17196438903558686</v>
      </c>
      <c r="Y208" s="11">
        <f>IF('OddsRatio_working_3-way'!W208&gt;=0,IF('OddsRatio_working_3-way'!V208+SQRT('OddsRatio_working_3-way'!W208)&gt;0,0,PI()),ACOS('OddsRatio_working_3-way'!V208/(2*'OddsRatio_working_3-way'!X208)))</f>
        <v>0.88704023982953772</v>
      </c>
      <c r="Z208" s="11">
        <f>'OddsRatio_working_3-way'!X208^(1/3)*COS('OddsRatio_working_3-way'!Y208/3)</f>
        <v>0.53195935971639607</v>
      </c>
      <c r="AA208" s="11">
        <f>'OddsRatio_working_3-way'!X208^(1/3)*COS(('OddsRatio_working_3-way'!Y208+2*PI())/3)</f>
        <v>-0.40631021176965687</v>
      </c>
      <c r="AB208" s="11">
        <f>'OddsRatio_working_3-way'!X208^(1/3)*COS(('OddsRatio_working_3-way'!Y208+4*PI())/3)</f>
        <v>-0.12564914794673887</v>
      </c>
      <c r="AC208" s="11">
        <f>'OddsRatio_working_3-way'!X208^(1/3)*SIN('OddsRatio_working_3-way'!Y208/3)</f>
        <v>0.16203974074920843</v>
      </c>
      <c r="AD208" s="11">
        <f>'OddsRatio_working_3-way'!X208^(1/3)*SIN(('OddsRatio_working_3-way'!Y208+2*PI())/3)</f>
        <v>0.37967044892069929</v>
      </c>
      <c r="AE208" s="11">
        <f>'OddsRatio_working_3-way'!X208^(1/3)*SIN(('OddsRatio_working_3-way'!Y208+4*PI())/3)</f>
        <v>-0.54171018966990769</v>
      </c>
      <c r="AF208" s="11">
        <f>-'OddsRatio_working_3-way'!U208/(3*'OddsRatio_working_3-way'!X208^(1/3))*COS(('OddsRatio_working_3-way'!Y208)/3)</f>
        <v>0.53195935971639607</v>
      </c>
      <c r="AG208" s="11">
        <f>-'OddsRatio_working_3-way'!U208/(3*'OddsRatio_working_3-way'!X208^(1/3))*COS(('OddsRatio_working_3-way'!Y208+2*PI())/3)</f>
        <v>-0.40631021176965687</v>
      </c>
      <c r="AH208" s="11">
        <f>-'OddsRatio_working_3-way'!U208/(3*'OddsRatio_working_3-way'!X208^(1/3))*COS(('OddsRatio_working_3-way'!Y208+4*PI())/3)</f>
        <v>-0.12564914794673887</v>
      </c>
      <c r="AI208" s="11">
        <f>'OddsRatio_working_3-way'!U208/(3*'OddsRatio_working_3-way'!X208^(1/3))*SIN(('OddsRatio_working_3-way'!Y208)/3)</f>
        <v>-0.16203974074920843</v>
      </c>
      <c r="AJ208" s="11">
        <f>'OddsRatio_working_3-way'!U208/(3*'OddsRatio_working_3-way'!X208^(1/3))*SIN(('OddsRatio_working_3-way'!Y208+2*PI())/3)</f>
        <v>-0.37967044892069929</v>
      </c>
      <c r="AK208" s="11">
        <f>'OddsRatio_working_3-way'!U208/(3*'OddsRatio_working_3-way'!X208^(1/3))*SIN(('OddsRatio_working_3-way'!Y208+4*PI())/3)</f>
        <v>0.54171018966990769</v>
      </c>
      <c r="AL208" s="11">
        <f>'OddsRatio_working_3-way'!Z208+'OddsRatio_working_3-way'!AF208</f>
        <v>1.0639187194327921</v>
      </c>
      <c r="AM208" s="11">
        <f>'OddsRatio_working_3-way'!AA208+'OddsRatio_working_3-way'!AG208</f>
        <v>-0.81262042353931374</v>
      </c>
      <c r="AN208" s="11">
        <f>'OddsRatio_working_3-way'!AB208+'OddsRatio_working_3-way'!AH208</f>
        <v>-0.25129829589347774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1.0639187194327921</v>
      </c>
      <c r="AS208" s="11">
        <f>IF(('OddsRatio_working_3-way'!X208=0),IF(Q208&gt;0,-Q208^(1/3),(-Q208)^(1/3)),'OddsRatio_working_3-way'!AM208-'OddsRatio_working_3-way'!R208/3)</f>
        <v>-0.81262042353931374</v>
      </c>
      <c r="AT208" s="11">
        <f>IF(('OddsRatio_working_3-way'!X208=0),IF(Q208&gt;0,-Q208^(1/3),(-Q208)^(1/3)),'OddsRatio_working_3-way'!AN208-'OddsRatio_working_3-way'!R208/3)</f>
        <v>-0.25129829589347774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3.57</v>
      </c>
      <c r="C209" s="4">
        <f>IF('True_Odds_Calculator_3-way'!C210="","",'True_Odds_Calculator_3-way'!C210)</f>
        <v>4.6100000000000003</v>
      </c>
      <c r="D209" s="9">
        <f t="shared" si="52"/>
        <v>0.52532815465818772</v>
      </c>
      <c r="E209" s="9">
        <f t="shared" si="53"/>
        <v>0.26795451227129002</v>
      </c>
      <c r="F209" s="9">
        <f t="shared" si="54"/>
        <v>0.20671733307052251</v>
      </c>
      <c r="G209" s="9">
        <f t="shared" si="55"/>
        <v>1.0630259584532831</v>
      </c>
      <c r="H209" s="9">
        <f t="shared" si="56"/>
        <v>1.9035720646852905</v>
      </c>
      <c r="I209" s="9">
        <f t="shared" si="57"/>
        <v>3.7319767132249368</v>
      </c>
      <c r="J209" s="9">
        <f t="shared" si="58"/>
        <v>4.8375237100163524</v>
      </c>
      <c r="K209" s="11">
        <f t="shared" si="59"/>
        <v>0.54054054054054046</v>
      </c>
      <c r="L209" s="11">
        <f t="shared" si="60"/>
        <v>0.28011204481792717</v>
      </c>
      <c r="M209" s="11">
        <f t="shared" si="61"/>
        <v>0.21691973969631234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-0.25901110282889039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0.23089496102128484</v>
      </c>
      <c r="Q209" s="11">
        <f>2*'OddsRatio_working_3-way'!K209*'OddsRatio_working_3-way'!L209*'OddsRatio_working_3-way'!M209</f>
        <v>6.5688466862385442E-2</v>
      </c>
      <c r="R209" s="11">
        <f t="shared" si="62"/>
        <v>0</v>
      </c>
      <c r="S209" s="11">
        <f t="shared" si="63"/>
        <v>-0.89144812133331663</v>
      </c>
      <c r="T209" s="11">
        <f t="shared" si="64"/>
        <v>-0.25361255229966334</v>
      </c>
      <c r="U209" s="11">
        <f>'OddsRatio_working_3-way'!S209-'OddsRatio_working_3-way'!R209^2/3</f>
        <v>-0.89144812133331663</v>
      </c>
      <c r="V209" s="11">
        <f>'OddsRatio_working_3-way'!S209*'OddsRatio_working_3-way'!R209/3-2*'OddsRatio_working_3-way'!R209^3/27-'OddsRatio_working_3-way'!T209</f>
        <v>0.25361255229966334</v>
      </c>
      <c r="W209" s="11">
        <f>'OddsRatio_working_3-way'!V209^2+4*'OddsRatio_working_3-way'!U209^3/27</f>
        <v>-4.0631158189985084E-2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0.16198031120628098</v>
      </c>
      <c r="Y209" s="11">
        <f>IF('OddsRatio_working_3-way'!W209&gt;=0,IF('OddsRatio_working_3-way'!V209+SQRT('OddsRatio_working_3-way'!W209)&gt;0,0,PI()),ACOS('OddsRatio_working_3-way'!V209/(2*'OddsRatio_working_3-way'!X209)))</f>
        <v>0.6715632771399761</v>
      </c>
      <c r="Z209" s="11">
        <f>'OddsRatio_working_3-way'!X209^(1/3)*COS('OddsRatio_working_3-way'!Y209/3)</f>
        <v>0.53151297922664154</v>
      </c>
      <c r="AA209" s="11">
        <f>'OddsRatio_working_3-way'!X209^(1/3)*COS(('OddsRatio_working_3-way'!Y209+2*PI())/3)</f>
        <v>-0.37055388947869877</v>
      </c>
      <c r="AB209" s="11">
        <f>'OddsRatio_working_3-way'!X209^(1/3)*COS(('OddsRatio_working_3-way'!Y209+4*PI())/3)</f>
        <v>-0.16095908974794301</v>
      </c>
      <c r="AC209" s="11">
        <f>'OddsRatio_working_3-way'!X209^(1/3)*SIN('OddsRatio_working_3-way'!Y209/3)</f>
        <v>0.12100961404529778</v>
      </c>
      <c r="AD209" s="11">
        <f>'OddsRatio_working_3-way'!X209^(1/3)*SIN(('OddsRatio_working_3-way'!Y209+2*PI())/3)</f>
        <v>0.39979893542877348</v>
      </c>
      <c r="AE209" s="11">
        <f>'OddsRatio_working_3-way'!X209^(1/3)*SIN(('OddsRatio_working_3-way'!Y209+4*PI())/3)</f>
        <v>-0.52080854947407107</v>
      </c>
      <c r="AF209" s="11">
        <f>-'OddsRatio_working_3-way'!U209/(3*'OddsRatio_working_3-way'!X209^(1/3))*COS(('OddsRatio_working_3-way'!Y209)/3)</f>
        <v>0.53151297922664142</v>
      </c>
      <c r="AG209" s="11">
        <f>-'OddsRatio_working_3-way'!U209/(3*'OddsRatio_working_3-way'!X209^(1/3))*COS(('OddsRatio_working_3-way'!Y209+2*PI())/3)</f>
        <v>-0.37055388947869866</v>
      </c>
      <c r="AH209" s="11">
        <f>-'OddsRatio_working_3-way'!U209/(3*'OddsRatio_working_3-way'!X209^(1/3))*COS(('OddsRatio_working_3-way'!Y209+4*PI())/3)</f>
        <v>-0.16095908974794296</v>
      </c>
      <c r="AI209" s="11">
        <f>'OddsRatio_working_3-way'!U209/(3*'OddsRatio_working_3-way'!X209^(1/3))*SIN(('OddsRatio_working_3-way'!Y209)/3)</f>
        <v>-0.12100961404529777</v>
      </c>
      <c r="AJ209" s="11">
        <f>'OddsRatio_working_3-way'!U209/(3*'OddsRatio_working_3-way'!X209^(1/3))*SIN(('OddsRatio_working_3-way'!Y209+2*PI())/3)</f>
        <v>-0.39979893542877337</v>
      </c>
      <c r="AK209" s="11">
        <f>'OddsRatio_working_3-way'!U209/(3*'OddsRatio_working_3-way'!X209^(1/3))*SIN(('OddsRatio_working_3-way'!Y209+4*PI())/3)</f>
        <v>0.52080854947407096</v>
      </c>
      <c r="AL209" s="11">
        <f>'OddsRatio_working_3-way'!Z209+'OddsRatio_working_3-way'!AF209</f>
        <v>1.0630259584532831</v>
      </c>
      <c r="AM209" s="11">
        <f>'OddsRatio_working_3-way'!AA209+'OddsRatio_working_3-way'!AG209</f>
        <v>-0.74110777895739743</v>
      </c>
      <c r="AN209" s="11">
        <f>'OddsRatio_working_3-way'!AB209+'OddsRatio_working_3-way'!AH209</f>
        <v>-0.32191817949588597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1.0630259584532831</v>
      </c>
      <c r="AS209" s="11">
        <f>IF(('OddsRatio_working_3-way'!X209=0),IF(Q209&gt;0,-Q209^(1/3),(-Q209)^(1/3)),'OddsRatio_working_3-way'!AM209-'OddsRatio_working_3-way'!R209/3)</f>
        <v>-0.74110777895739743</v>
      </c>
      <c r="AT209" s="11">
        <f>IF(('OddsRatio_working_3-way'!X209=0),IF(Q209&gt;0,-Q209^(1/3),(-Q209)^(1/3)),'OddsRatio_working_3-way'!AN209-'OddsRatio_working_3-way'!R209/3)</f>
        <v>-0.32191817949588597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1.73</v>
      </c>
      <c r="B210" s="4">
        <f>IF('True_Odds_Calculator_3-way'!B211="","",'True_Odds_Calculator_3-way'!B211)</f>
        <v>3.75</v>
      </c>
      <c r="C210" s="4">
        <f>IF('True_Odds_Calculator_3-way'!C211="","",'True_Odds_Calculator_3-way'!C211)</f>
        <v>5.2</v>
      </c>
      <c r="D210" s="9">
        <f t="shared" si="52"/>
        <v>0.56266564613553138</v>
      </c>
      <c r="E210" s="9">
        <f t="shared" si="53"/>
        <v>0.25458163037316806</v>
      </c>
      <c r="F210" s="9">
        <f t="shared" si="54"/>
        <v>0.18275272349130064</v>
      </c>
      <c r="G210" s="9">
        <f t="shared" si="55"/>
        <v>1.0647320661805959</v>
      </c>
      <c r="H210" s="9">
        <f t="shared" si="56"/>
        <v>1.7772544083118347</v>
      </c>
      <c r="I210" s="9">
        <f t="shared" si="57"/>
        <v>3.9280131819966386</v>
      </c>
      <c r="J210" s="9">
        <f t="shared" si="58"/>
        <v>5.4718746779585024</v>
      </c>
      <c r="K210" s="11">
        <f t="shared" si="59"/>
        <v>0.5780346820809249</v>
      </c>
      <c r="L210" s="11">
        <f t="shared" si="60"/>
        <v>0.26666666666666666</v>
      </c>
      <c r="M210" s="11">
        <f t="shared" si="61"/>
        <v>0.19230769230769229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-0.24993330369052913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0.22765673632725658</v>
      </c>
      <c r="Q210" s="11">
        <f>2*'OddsRatio_working_3-way'!K210*'OddsRatio_working_3-way'!L210*'OddsRatio_working_3-way'!M210</f>
        <v>5.9285608418556394E-2</v>
      </c>
      <c r="R210" s="11">
        <f t="shared" si="62"/>
        <v>0</v>
      </c>
      <c r="S210" s="11">
        <f t="shared" si="63"/>
        <v>-0.91086995196584242</v>
      </c>
      <c r="T210" s="11">
        <f t="shared" si="64"/>
        <v>-0.23720571665777143</v>
      </c>
      <c r="U210" s="11">
        <f>'OddsRatio_working_3-way'!S210-'OddsRatio_working_3-way'!R210^2/3</f>
        <v>-0.91086995196584242</v>
      </c>
      <c r="V210" s="11">
        <f>'OddsRatio_working_3-way'!S210*'OddsRatio_working_3-way'!R210/3-2*'OddsRatio_working_3-way'!R210^3/27-'OddsRatio_working_3-way'!T210</f>
        <v>0.23720571665777143</v>
      </c>
      <c r="W210" s="11">
        <f>'OddsRatio_working_3-way'!V210^2+4*'OddsRatio_working_3-way'!U210^3/27</f>
        <v>-5.5694083308720561E-2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0.16730259660555744</v>
      </c>
      <c r="Y210" s="11">
        <f>IF('OddsRatio_working_3-way'!W210&gt;=0,IF('OddsRatio_working_3-way'!V210+SQRT('OddsRatio_working_3-way'!W210)&gt;0,0,PI()),ACOS('OddsRatio_working_3-way'!V210/(2*'OddsRatio_working_3-way'!X210)))</f>
        <v>0.78284158983379715</v>
      </c>
      <c r="Z210" s="11">
        <f>'OddsRatio_working_3-way'!X210^(1/3)*COS('OddsRatio_working_3-way'!Y210/3)</f>
        <v>0.53236603309029806</v>
      </c>
      <c r="AA210" s="11">
        <f>'OddsRatio_working_3-way'!X210^(1/3)*COS(('OddsRatio_working_3-way'!Y210+2*PI())/3)</f>
        <v>-0.38929797542600725</v>
      </c>
      <c r="AB210" s="11">
        <f>'OddsRatio_working_3-way'!X210^(1/3)*COS(('OddsRatio_working_3-way'!Y210+4*PI())/3)</f>
        <v>-0.14306805766429084</v>
      </c>
      <c r="AC210" s="11">
        <f>'OddsRatio_working_3-way'!X210^(1/3)*SIN('OddsRatio_working_3-way'!Y210/3)</f>
        <v>0.14216090930226657</v>
      </c>
      <c r="AD210" s="11">
        <f>'OddsRatio_working_3-way'!X210^(1/3)*SIN(('OddsRatio_working_3-way'!Y210+2*PI())/3)</f>
        <v>0.38996205411701196</v>
      </c>
      <c r="AE210" s="11">
        <f>'OddsRatio_working_3-way'!X210^(1/3)*SIN(('OddsRatio_working_3-way'!Y210+4*PI())/3)</f>
        <v>-0.53212296341927834</v>
      </c>
      <c r="AF210" s="11">
        <f>-'OddsRatio_working_3-way'!U210/(3*'OddsRatio_working_3-way'!X210^(1/3))*COS(('OddsRatio_working_3-way'!Y210)/3)</f>
        <v>0.53236603309029795</v>
      </c>
      <c r="AG210" s="11">
        <f>-'OddsRatio_working_3-way'!U210/(3*'OddsRatio_working_3-way'!X210^(1/3))*COS(('OddsRatio_working_3-way'!Y210+2*PI())/3)</f>
        <v>-0.38929797542600719</v>
      </c>
      <c r="AH210" s="11">
        <f>-'OddsRatio_working_3-way'!U210/(3*'OddsRatio_working_3-way'!X210^(1/3))*COS(('OddsRatio_working_3-way'!Y210+4*PI())/3)</f>
        <v>-0.14306805766429082</v>
      </c>
      <c r="AI210" s="11">
        <f>'OddsRatio_working_3-way'!U210/(3*'OddsRatio_working_3-way'!X210^(1/3))*SIN(('OddsRatio_working_3-way'!Y210)/3)</f>
        <v>-0.14216090930226655</v>
      </c>
      <c r="AJ210" s="11">
        <f>'OddsRatio_working_3-way'!U210/(3*'OddsRatio_working_3-way'!X210^(1/3))*SIN(('OddsRatio_working_3-way'!Y210+2*PI())/3)</f>
        <v>-0.38996205411701185</v>
      </c>
      <c r="AK210" s="11">
        <f>'OddsRatio_working_3-way'!U210/(3*'OddsRatio_working_3-way'!X210^(1/3))*SIN(('OddsRatio_working_3-way'!Y210+4*PI())/3)</f>
        <v>0.53212296341927823</v>
      </c>
      <c r="AL210" s="11">
        <f>'OddsRatio_working_3-way'!Z210+'OddsRatio_working_3-way'!AF210</f>
        <v>1.0647320661805959</v>
      </c>
      <c r="AM210" s="11">
        <f>'OddsRatio_working_3-way'!AA210+'OddsRatio_working_3-way'!AG210</f>
        <v>-0.77859595085201438</v>
      </c>
      <c r="AN210" s="11">
        <f>'OddsRatio_working_3-way'!AB210+'OddsRatio_working_3-way'!AH210</f>
        <v>-0.28613611532858163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1.0647320661805959</v>
      </c>
      <c r="AS210" s="11">
        <f>IF(('OddsRatio_working_3-way'!X210=0),IF(Q210&gt;0,-Q210^(1/3),(-Q210)^(1/3)),'OddsRatio_working_3-way'!AM210-'OddsRatio_working_3-way'!R210/3)</f>
        <v>-0.77859595085201438</v>
      </c>
      <c r="AT210" s="11">
        <f>IF(('OddsRatio_working_3-way'!X210=0),IF(Q210&gt;0,-Q210^(1/3),(-Q210)^(1/3)),'OddsRatio_working_3-way'!AN210-'OddsRatio_working_3-way'!R210/3)</f>
        <v>-0.28613611532858163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1.56</v>
      </c>
      <c r="B211" s="4">
        <f>IF('True_Odds_Calculator_3-way'!B212="","",'True_Odds_Calculator_3-way'!B212)</f>
        <v>4.16</v>
      </c>
      <c r="C211" s="4">
        <f>IF('True_Odds_Calculator_3-way'!C212="","",'True_Odds_Calculator_3-way'!C212)</f>
        <v>6.49</v>
      </c>
      <c r="D211" s="9">
        <f t="shared" si="52"/>
        <v>0.62573747133712065</v>
      </c>
      <c r="E211" s="9">
        <f t="shared" si="53"/>
        <v>0.22856758649005127</v>
      </c>
      <c r="F211" s="9">
        <f t="shared" si="54"/>
        <v>0.14569494217282816</v>
      </c>
      <c r="G211" s="9">
        <f t="shared" si="55"/>
        <v>1.0680612471756397</v>
      </c>
      <c r="H211" s="9">
        <f t="shared" si="56"/>
        <v>1.5981142984183581</v>
      </c>
      <c r="I211" s="9">
        <f t="shared" si="57"/>
        <v>4.3750735410750226</v>
      </c>
      <c r="J211" s="9">
        <f t="shared" si="58"/>
        <v>6.8636562469942639</v>
      </c>
      <c r="K211" s="11">
        <f t="shared" si="59"/>
        <v>0.64102564102564097</v>
      </c>
      <c r="L211" s="11">
        <f t="shared" si="60"/>
        <v>0.24038461538461536</v>
      </c>
      <c r="M211" s="11">
        <f t="shared" si="61"/>
        <v>0.15408320493066255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-0.23066666058843377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0.21867392711590883</v>
      </c>
      <c r="Q211" s="11">
        <f>2*'OddsRatio_working_3-way'!K211*'OddsRatio_working_3-way'!L211*'OddsRatio_working_3-way'!M211</f>
        <v>4.7486194813443829E-2</v>
      </c>
      <c r="R211" s="11">
        <f t="shared" si="62"/>
        <v>0</v>
      </c>
      <c r="S211" s="11">
        <f t="shared" si="63"/>
        <v>-0.94800837952944172</v>
      </c>
      <c r="T211" s="11">
        <f t="shared" si="64"/>
        <v>-0.20586501184135542</v>
      </c>
      <c r="U211" s="11">
        <f>'OddsRatio_working_3-way'!S211-'OddsRatio_working_3-way'!R211^2/3</f>
        <v>-0.94800837952944172</v>
      </c>
      <c r="V211" s="11">
        <f>'OddsRatio_working_3-way'!S211*'OddsRatio_working_3-way'!R211/3-2*'OddsRatio_working_3-way'!R211^3/27-'OddsRatio_working_3-way'!T211</f>
        <v>0.20586501184135542</v>
      </c>
      <c r="W211" s="11">
        <f>'OddsRatio_working_3-way'!V211^2+4*'OddsRatio_working_3-way'!U211^3/27</f>
        <v>-8.384092791431097E-2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0.17763820747150116</v>
      </c>
      <c r="Y211" s="11">
        <f>IF('OddsRatio_working_3-way'!W211&gt;=0,IF('OddsRatio_working_3-way'!V211+SQRT('OddsRatio_working_3-way'!W211)&gt;0,0,PI()),ACOS('OddsRatio_working_3-way'!V211/(2*'OddsRatio_working_3-way'!X211)))</f>
        <v>0.95274231643496399</v>
      </c>
      <c r="Z211" s="11">
        <f>'OddsRatio_working_3-way'!X211^(1/3)*COS('OddsRatio_working_3-way'!Y211/3)</f>
        <v>0.53403062358781983</v>
      </c>
      <c r="AA211" s="11">
        <f>'OddsRatio_working_3-way'!X211^(1/3)*COS(('OddsRatio_working_3-way'!Y211+2*PI())/3)</f>
        <v>-0.41903690461928328</v>
      </c>
      <c r="AB211" s="11">
        <f>'OddsRatio_working_3-way'!X211^(1/3)*COS(('OddsRatio_working_3-way'!Y211+4*PI())/3)</f>
        <v>-0.11499371896853658</v>
      </c>
      <c r="AC211" s="11">
        <f>'OddsRatio_working_3-way'!X211^(1/3)*SIN('OddsRatio_working_3-way'!Y211/3)</f>
        <v>0.17553941508072998</v>
      </c>
      <c r="AD211" s="11">
        <f>'OddsRatio_working_3-way'!X211^(1/3)*SIN(('OddsRatio_working_3-way'!Y211+2*PI())/3)</f>
        <v>0.37471437888553216</v>
      </c>
      <c r="AE211" s="11">
        <f>'OddsRatio_working_3-way'!X211^(1/3)*SIN(('OddsRatio_working_3-way'!Y211+4*PI())/3)</f>
        <v>-0.55025379396626217</v>
      </c>
      <c r="AF211" s="11">
        <f>-'OddsRatio_working_3-way'!U211/(3*'OddsRatio_working_3-way'!X211^(1/3))*COS(('OddsRatio_working_3-way'!Y211)/3)</f>
        <v>0.53403062358781994</v>
      </c>
      <c r="AG211" s="11">
        <f>-'OddsRatio_working_3-way'!U211/(3*'OddsRatio_working_3-way'!X211^(1/3))*COS(('OddsRatio_working_3-way'!Y211+2*PI())/3)</f>
        <v>-0.41903690461928339</v>
      </c>
      <c r="AH211" s="11">
        <f>-'OddsRatio_working_3-way'!U211/(3*'OddsRatio_working_3-way'!X211^(1/3))*COS(('OddsRatio_working_3-way'!Y211+4*PI())/3)</f>
        <v>-0.11499371896853661</v>
      </c>
      <c r="AI211" s="11">
        <f>'OddsRatio_working_3-way'!U211/(3*'OddsRatio_working_3-way'!X211^(1/3))*SIN(('OddsRatio_working_3-way'!Y211)/3)</f>
        <v>-0.17553941508073001</v>
      </c>
      <c r="AJ211" s="11">
        <f>'OddsRatio_working_3-way'!U211/(3*'OddsRatio_working_3-way'!X211^(1/3))*SIN(('OddsRatio_working_3-way'!Y211+2*PI())/3)</f>
        <v>-0.37471437888553222</v>
      </c>
      <c r="AK211" s="11">
        <f>'OddsRatio_working_3-way'!U211/(3*'OddsRatio_working_3-way'!X211^(1/3))*SIN(('OddsRatio_working_3-way'!Y211+4*PI())/3)</f>
        <v>0.55025379396626228</v>
      </c>
      <c r="AL211" s="11">
        <f>'OddsRatio_working_3-way'!Z211+'OddsRatio_working_3-way'!AF211</f>
        <v>1.0680612471756397</v>
      </c>
      <c r="AM211" s="11">
        <f>'OddsRatio_working_3-way'!AA211+'OddsRatio_working_3-way'!AG211</f>
        <v>-0.83807380923856667</v>
      </c>
      <c r="AN211" s="11">
        <f>'OddsRatio_working_3-way'!AB211+'OddsRatio_working_3-way'!AH211</f>
        <v>-0.22998743793707319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1.0680612471756397</v>
      </c>
      <c r="AS211" s="11">
        <f>IF(('OddsRatio_working_3-way'!X211=0),IF(Q211&gt;0,-Q211^(1/3),(-Q211)^(1/3)),'OddsRatio_working_3-way'!AM211-'OddsRatio_working_3-way'!R211/3)</f>
        <v>-0.83807380923856667</v>
      </c>
      <c r="AT211" s="11">
        <f>IF(('OddsRatio_working_3-way'!X211=0),IF(Q211&gt;0,-Q211^(1/3),(-Q211)^(1/3)),'OddsRatio_working_3-way'!AN211-'OddsRatio_working_3-way'!R211/3)</f>
        <v>-0.22998743793707319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1.68</v>
      </c>
      <c r="B212" s="4">
        <f>IF('True_Odds_Calculator_3-way'!B213="","",'True_Odds_Calculator_3-way'!B213)</f>
        <v>3.89</v>
      </c>
      <c r="C212" s="4">
        <f>IF('True_Odds_Calculator_3-way'!C213="","",'True_Odds_Calculator_3-way'!C213)</f>
        <v>5.35</v>
      </c>
      <c r="D212" s="9">
        <f t="shared" si="52"/>
        <v>0.57881673355671459</v>
      </c>
      <c r="E212" s="9">
        <f t="shared" si="53"/>
        <v>0.24434548611428375</v>
      </c>
      <c r="F212" s="9">
        <f t="shared" si="54"/>
        <v>0.17683778032900158</v>
      </c>
      <c r="G212" s="9">
        <f t="shared" si="55"/>
        <v>1.0700920008449502</v>
      </c>
      <c r="H212" s="9">
        <f t="shared" si="56"/>
        <v>1.7276625605745664</v>
      </c>
      <c r="I212" s="9">
        <f t="shared" si="57"/>
        <v>4.0925658824419049</v>
      </c>
      <c r="J212" s="9">
        <f t="shared" si="58"/>
        <v>5.654900203675532</v>
      </c>
      <c r="K212" s="11">
        <f t="shared" si="59"/>
        <v>0.59523809523809523</v>
      </c>
      <c r="L212" s="11">
        <f t="shared" si="60"/>
        <v>0.25706940874035988</v>
      </c>
      <c r="M212" s="11">
        <f t="shared" si="61"/>
        <v>0.18691588785046731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-0.24450252435981468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0.22652311050552409</v>
      </c>
      <c r="Q212" s="11">
        <f>2*'OddsRatio_working_3-way'!K212*'OddsRatio_working_3-way'!L212*'OddsRatio_working_3-way'!M212</f>
        <v>5.7202805683213148E-2</v>
      </c>
      <c r="R212" s="11">
        <f t="shared" si="62"/>
        <v>0</v>
      </c>
      <c r="S212" s="11">
        <f t="shared" si="63"/>
        <v>-0.92646532422777061</v>
      </c>
      <c r="T212" s="11">
        <f t="shared" si="64"/>
        <v>-0.23395588995650771</v>
      </c>
      <c r="U212" s="11">
        <f>'OddsRatio_working_3-way'!S212-'OddsRatio_working_3-way'!R212^2/3</f>
        <v>-0.92646532422777061</v>
      </c>
      <c r="V212" s="11">
        <f>'OddsRatio_working_3-way'!S212*'OddsRatio_working_3-way'!R212/3-2*'OddsRatio_working_3-way'!R212^3/27-'OddsRatio_working_3-way'!T212</f>
        <v>0.23395588995650771</v>
      </c>
      <c r="W212" s="11">
        <f>'OddsRatio_working_3-way'!V212^2+4*'OddsRatio_working_3-way'!U212^3/27</f>
        <v>-6.3075069804191503E-2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0.17161761874115158</v>
      </c>
      <c r="Y212" s="11">
        <f>IF('OddsRatio_working_3-way'!W212&gt;=0,IF('OddsRatio_working_3-way'!V212+SQRT('OddsRatio_working_3-way'!W212)&gt;0,0,PI()),ACOS('OddsRatio_working_3-way'!V212/(2*'OddsRatio_working_3-way'!X212)))</f>
        <v>0.82082241424030777</v>
      </c>
      <c r="Z212" s="11">
        <f>'OddsRatio_working_3-way'!X212^(1/3)*COS('OddsRatio_working_3-way'!Y212/3)</f>
        <v>0.53504600042247519</v>
      </c>
      <c r="AA212" s="11">
        <f>'OddsRatio_working_3-way'!X212^(1/3)*COS(('OddsRatio_working_3-way'!Y212+2*PI())/3)</f>
        <v>-0.39756400963087113</v>
      </c>
      <c r="AB212" s="11">
        <f>'OddsRatio_working_3-way'!X212^(1/3)*COS(('OddsRatio_working_3-way'!Y212+4*PI())/3)</f>
        <v>-0.13748199079160398</v>
      </c>
      <c r="AC212" s="11">
        <f>'OddsRatio_working_3-way'!X212^(1/3)*SIN('OddsRatio_working_3-way'!Y212/3)</f>
        <v>0.15015842358823223</v>
      </c>
      <c r="AD212" s="11">
        <f>'OddsRatio_working_3-way'!X212^(1/3)*SIN(('OddsRatio_working_3-way'!Y212+2*PI())/3)</f>
        <v>0.38828421676500696</v>
      </c>
      <c r="AE212" s="11">
        <f>'OddsRatio_working_3-way'!X212^(1/3)*SIN(('OddsRatio_working_3-way'!Y212+4*PI())/3)</f>
        <v>-0.53844264035323908</v>
      </c>
      <c r="AF212" s="11">
        <f>-'OddsRatio_working_3-way'!U212/(3*'OddsRatio_working_3-way'!X212^(1/3))*COS(('OddsRatio_working_3-way'!Y212)/3)</f>
        <v>0.53504600042247508</v>
      </c>
      <c r="AG212" s="11">
        <f>-'OddsRatio_working_3-way'!U212/(3*'OddsRatio_working_3-way'!X212^(1/3))*COS(('OddsRatio_working_3-way'!Y212+2*PI())/3)</f>
        <v>-0.39756400963087107</v>
      </c>
      <c r="AH212" s="11">
        <f>-'OddsRatio_working_3-way'!U212/(3*'OddsRatio_working_3-way'!X212^(1/3))*COS(('OddsRatio_working_3-way'!Y212+4*PI())/3)</f>
        <v>-0.13748199079160395</v>
      </c>
      <c r="AI212" s="11">
        <f>'OddsRatio_working_3-way'!U212/(3*'OddsRatio_working_3-way'!X212^(1/3))*SIN(('OddsRatio_working_3-way'!Y212)/3)</f>
        <v>-0.1501584235882322</v>
      </c>
      <c r="AJ212" s="11">
        <f>'OddsRatio_working_3-way'!U212/(3*'OddsRatio_working_3-way'!X212^(1/3))*SIN(('OddsRatio_working_3-way'!Y212+2*PI())/3)</f>
        <v>-0.38828421676500685</v>
      </c>
      <c r="AK212" s="11">
        <f>'OddsRatio_working_3-way'!U212/(3*'OddsRatio_working_3-way'!X212^(1/3))*SIN(('OddsRatio_working_3-way'!Y212+4*PI())/3)</f>
        <v>0.53844264035323897</v>
      </c>
      <c r="AL212" s="11">
        <f>'OddsRatio_working_3-way'!Z212+'OddsRatio_working_3-way'!AF212</f>
        <v>1.0700920008449502</v>
      </c>
      <c r="AM212" s="11">
        <f>'OddsRatio_working_3-way'!AA212+'OddsRatio_working_3-way'!AG212</f>
        <v>-0.79512801926174226</v>
      </c>
      <c r="AN212" s="11">
        <f>'OddsRatio_working_3-way'!AB212+'OddsRatio_working_3-way'!AH212</f>
        <v>-0.27496398158320789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1.0700920008449502</v>
      </c>
      <c r="AS212" s="11">
        <f>IF(('OddsRatio_working_3-way'!X212=0),IF(Q212&gt;0,-Q212^(1/3),(-Q212)^(1/3)),'OddsRatio_working_3-way'!AM212-'OddsRatio_working_3-way'!R212/3)</f>
        <v>-0.79512801926174226</v>
      </c>
      <c r="AT212" s="11">
        <f>IF(('OddsRatio_working_3-way'!X212=0),IF(Q212&gt;0,-Q212^(1/3),(-Q212)^(1/3)),'OddsRatio_working_3-way'!AN212-'OddsRatio_working_3-way'!R212/3)</f>
        <v>-0.27496398158320789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2.74</v>
      </c>
      <c r="B213" s="4">
        <f>IF('True_Odds_Calculator_3-way'!B214="","",'True_Odds_Calculator_3-way'!B214)</f>
        <v>3.43</v>
      </c>
      <c r="C213" s="4">
        <f>IF('True_Odds_Calculator_3-way'!C214="","",'True_Odds_Calculator_3-way'!C214)</f>
        <v>2.65</v>
      </c>
      <c r="D213" s="9">
        <f t="shared" si="52"/>
        <v>0.35329450341763635</v>
      </c>
      <c r="E213" s="9">
        <f t="shared" si="53"/>
        <v>0.28118420193901572</v>
      </c>
      <c r="F213" s="9">
        <f t="shared" si="54"/>
        <v>0.36552129464334787</v>
      </c>
      <c r="G213" s="9">
        <f t="shared" si="55"/>
        <v>1.0520113447185162</v>
      </c>
      <c r="H213" s="9">
        <f t="shared" si="56"/>
        <v>2.8304997398102185</v>
      </c>
      <c r="I213" s="9">
        <f t="shared" si="57"/>
        <v>3.5563875676659946</v>
      </c>
      <c r="J213" s="9">
        <f t="shared" si="58"/>
        <v>2.7358187187855512</v>
      </c>
      <c r="K213" s="11">
        <f t="shared" si="59"/>
        <v>0.36496350364963503</v>
      </c>
      <c r="L213" s="11">
        <f t="shared" si="60"/>
        <v>0.29154518950437314</v>
      </c>
      <c r="M213" s="11">
        <f t="shared" si="61"/>
        <v>0.37735849056603776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-0.28012309061189156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0.23368585634422973</v>
      </c>
      <c r="Q213" s="11">
        <f>2*'OddsRatio_working_3-way'!K213*'OddsRatio_working_3-way'!L213*'OddsRatio_working_3-way'!M213</f>
        <v>8.0304417987707793E-2</v>
      </c>
      <c r="R213" s="11">
        <f t="shared" si="62"/>
        <v>0</v>
      </c>
      <c r="S213" s="11">
        <f t="shared" si="63"/>
        <v>-0.83422561072624934</v>
      </c>
      <c r="T213" s="11">
        <f t="shared" si="64"/>
        <v>-0.28667546760352208</v>
      </c>
      <c r="U213" s="11">
        <f>'OddsRatio_working_3-way'!S213-'OddsRatio_working_3-way'!R213^2/3</f>
        <v>-0.83422561072624934</v>
      </c>
      <c r="V213" s="11">
        <f>'OddsRatio_working_3-way'!S213*'OddsRatio_working_3-way'!R213/3-2*'OddsRatio_working_3-way'!R213^3/27-'OddsRatio_working_3-way'!T213</f>
        <v>0.28667546760352208</v>
      </c>
      <c r="W213" s="11">
        <f>'OddsRatio_working_3-way'!V213^2+4*'OddsRatio_working_3-way'!U213^3/27</f>
        <v>-3.8267475404804435E-3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0.1466369421958349</v>
      </c>
      <c r="Y213" s="11">
        <f>IF('OddsRatio_working_3-way'!W213&gt;=0,IF('OddsRatio_working_3-way'!V213+SQRT('OddsRatio_working_3-way'!W213)&gt;0,0,PI()),ACOS('OddsRatio_working_3-way'!V213/(2*'OddsRatio_working_3-way'!X213)))</f>
        <v>0.21252783875976333</v>
      </c>
      <c r="Z213" s="11">
        <f>'OddsRatio_working_3-way'!X213^(1/3)*COS('OddsRatio_working_3-way'!Y213/3)</f>
        <v>0.5260056723592581</v>
      </c>
      <c r="AA213" s="11">
        <f>'OddsRatio_working_3-way'!X213^(1/3)*COS(('OddsRatio_working_3-way'!Y213+2*PI())/3)</f>
        <v>-0.29532816937166251</v>
      </c>
      <c r="AB213" s="11">
        <f>'OddsRatio_working_3-way'!X213^(1/3)*COS(('OddsRatio_working_3-way'!Y213+4*PI())/3)</f>
        <v>-0.23067750298759548</v>
      </c>
      <c r="AC213" s="11">
        <f>'OddsRatio_working_3-way'!X213^(1/3)*SIN('OddsRatio_working_3-way'!Y213/3)</f>
        <v>3.7326079640129746E-2</v>
      </c>
      <c r="AD213" s="11">
        <f>'OddsRatio_working_3-way'!X213^(1/3)*SIN(('OddsRatio_working_3-way'!Y213+2*PI())/3)</f>
        <v>0.43687123497776675</v>
      </c>
      <c r="AE213" s="11">
        <f>'OddsRatio_working_3-way'!X213^(1/3)*SIN(('OddsRatio_working_3-way'!Y213+4*PI())/3)</f>
        <v>-0.4741973146178966</v>
      </c>
      <c r="AF213" s="11">
        <f>-'OddsRatio_working_3-way'!U213/(3*'OddsRatio_working_3-way'!X213^(1/3))*COS(('OddsRatio_working_3-way'!Y213)/3)</f>
        <v>0.52600567235925799</v>
      </c>
      <c r="AG213" s="11">
        <f>-'OddsRatio_working_3-way'!U213/(3*'OddsRatio_working_3-way'!X213^(1/3))*COS(('OddsRatio_working_3-way'!Y213+2*PI())/3)</f>
        <v>-0.29532816937166245</v>
      </c>
      <c r="AH213" s="11">
        <f>-'OddsRatio_working_3-way'!U213/(3*'OddsRatio_working_3-way'!X213^(1/3))*COS(('OddsRatio_working_3-way'!Y213+4*PI())/3)</f>
        <v>-0.23067750298759543</v>
      </c>
      <c r="AI213" s="11">
        <f>'OddsRatio_working_3-way'!U213/(3*'OddsRatio_working_3-way'!X213^(1/3))*SIN(('OddsRatio_working_3-way'!Y213)/3)</f>
        <v>-3.7326079640129739E-2</v>
      </c>
      <c r="AJ213" s="11">
        <f>'OddsRatio_working_3-way'!U213/(3*'OddsRatio_working_3-way'!X213^(1/3))*SIN(('OddsRatio_working_3-way'!Y213+2*PI())/3)</f>
        <v>-0.4368712349777667</v>
      </c>
      <c r="AK213" s="11">
        <f>'OddsRatio_working_3-way'!U213/(3*'OddsRatio_working_3-way'!X213^(1/3))*SIN(('OddsRatio_working_3-way'!Y213+4*PI())/3)</f>
        <v>0.47419731461789649</v>
      </c>
      <c r="AL213" s="11">
        <f>'OddsRatio_working_3-way'!Z213+'OddsRatio_working_3-way'!AF213</f>
        <v>1.0520113447185162</v>
      </c>
      <c r="AM213" s="11">
        <f>'OddsRatio_working_3-way'!AA213+'OddsRatio_working_3-way'!AG213</f>
        <v>-0.59065633874332502</v>
      </c>
      <c r="AN213" s="11">
        <f>'OddsRatio_working_3-way'!AB213+'OddsRatio_working_3-way'!AH213</f>
        <v>-0.46135500597519091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1.0520113447185162</v>
      </c>
      <c r="AS213" s="11">
        <f>IF(('OddsRatio_working_3-way'!X213=0),IF(Q213&gt;0,-Q213^(1/3),(-Q213)^(1/3)),'OddsRatio_working_3-way'!AM213-'OddsRatio_working_3-way'!R213/3)</f>
        <v>-0.59065633874332502</v>
      </c>
      <c r="AT213" s="11">
        <f>IF(('OddsRatio_working_3-way'!X213=0),IF(Q213&gt;0,-Q213^(1/3),(-Q213)^(1/3)),'OddsRatio_working_3-way'!AN213-'OddsRatio_working_3-way'!R213/3)</f>
        <v>-0.46135500597519091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2.09</v>
      </c>
      <c r="B214" s="4">
        <f>IF('True_Odds_Calculator_3-way'!B215="","",'True_Odds_Calculator_3-way'!B215)</f>
        <v>3.58</v>
      </c>
      <c r="C214" s="4">
        <f>IF('True_Odds_Calculator_3-way'!C215="","",'True_Odds_Calculator_3-way'!C215)</f>
        <v>3.62</v>
      </c>
      <c r="D214" s="9">
        <f t="shared" si="52"/>
        <v>0.4653311076093995</v>
      </c>
      <c r="E214" s="9">
        <f t="shared" si="53"/>
        <v>0.26884113088892725</v>
      </c>
      <c r="F214" s="9">
        <f t="shared" si="54"/>
        <v>0.2658277615016732</v>
      </c>
      <c r="G214" s="9">
        <f t="shared" si="55"/>
        <v>1.0541352417731549</v>
      </c>
      <c r="H214" s="9">
        <f t="shared" si="56"/>
        <v>2.1490074135327384</v>
      </c>
      <c r="I214" s="9">
        <f t="shared" si="57"/>
        <v>3.7196689237747398</v>
      </c>
      <c r="J214" s="9">
        <f t="shared" si="58"/>
        <v>3.7618343334456652</v>
      </c>
      <c r="K214" s="11">
        <f t="shared" si="59"/>
        <v>0.47846889952153115</v>
      </c>
      <c r="L214" s="11">
        <f t="shared" si="60"/>
        <v>0.27932960893854747</v>
      </c>
      <c r="M214" s="11">
        <f t="shared" si="61"/>
        <v>0.27624309392265195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-0.27202549668155318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0.23222702691367253</v>
      </c>
      <c r="Q214" s="11">
        <f>2*'OddsRatio_working_3-way'!K214*'OddsRatio_working_3-way'!L214*'OddsRatio_working_3-way'!M214</f>
        <v>7.3840072150611308E-2</v>
      </c>
      <c r="R214" s="11">
        <f t="shared" si="62"/>
        <v>0</v>
      </c>
      <c r="S214" s="11">
        <f t="shared" si="63"/>
        <v>-0.85369581067442823</v>
      </c>
      <c r="T214" s="11">
        <f t="shared" si="64"/>
        <v>-0.2714454087995003</v>
      </c>
      <c r="U214" s="11">
        <f>'OddsRatio_working_3-way'!S214-'OddsRatio_working_3-way'!R214^2/3</f>
        <v>-0.85369581067442823</v>
      </c>
      <c r="V214" s="11">
        <f>'OddsRatio_working_3-way'!S214*'OddsRatio_working_3-way'!R214/3-2*'OddsRatio_working_3-way'!R214^3/27-'OddsRatio_working_3-way'!T214</f>
        <v>0.2714454087995003</v>
      </c>
      <c r="W214" s="11">
        <f>'OddsRatio_working_3-way'!V214^2+4*'OddsRatio_working_3-way'!U214^3/27</f>
        <v>-1.8490804946878464E-2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0.151800374592099</v>
      </c>
      <c r="Y214" s="11">
        <f>IF('OddsRatio_working_3-way'!W214&gt;=0,IF('OddsRatio_working_3-way'!V214+SQRT('OddsRatio_working_3-way'!W214)&gt;0,0,PI()),ACOS('OddsRatio_working_3-way'!V214/(2*'OddsRatio_working_3-way'!X214)))</f>
        <v>0.46440826743665631</v>
      </c>
      <c r="Z214" s="11">
        <f>'OddsRatio_working_3-way'!X214^(1/3)*COS('OddsRatio_working_3-way'!Y214/3)</f>
        <v>0.52706762088657744</v>
      </c>
      <c r="AA214" s="11">
        <f>'OddsRatio_working_3-way'!X214^(1/3)*COS(('OddsRatio_working_3-way'!Y214+2*PI())/3)</f>
        <v>-0.33476403526624843</v>
      </c>
      <c r="AB214" s="11">
        <f>'OddsRatio_working_3-way'!X214^(1/3)*COS(('OddsRatio_working_3-way'!Y214+4*PI())/3)</f>
        <v>-0.19230358562032906</v>
      </c>
      <c r="AC214" s="11">
        <f>'OddsRatio_working_3-way'!X214^(1/3)*SIN('OddsRatio_working_3-way'!Y214/3)</f>
        <v>8.2249578951946664E-2</v>
      </c>
      <c r="AD214" s="11">
        <f>'OddsRatio_working_3-way'!X214^(1/3)*SIN(('OddsRatio_working_3-way'!Y214+2*PI())/3)</f>
        <v>0.41532915972402829</v>
      </c>
      <c r="AE214" s="11">
        <f>'OddsRatio_working_3-way'!X214^(1/3)*SIN(('OddsRatio_working_3-way'!Y214+4*PI())/3)</f>
        <v>-0.49757873867597502</v>
      </c>
      <c r="AF214" s="11">
        <f>-'OddsRatio_working_3-way'!U214/(3*'OddsRatio_working_3-way'!X214^(1/3))*COS(('OddsRatio_working_3-way'!Y214)/3)</f>
        <v>0.52706762088657733</v>
      </c>
      <c r="AG214" s="11">
        <f>-'OddsRatio_working_3-way'!U214/(3*'OddsRatio_working_3-way'!X214^(1/3))*COS(('OddsRatio_working_3-way'!Y214+2*PI())/3)</f>
        <v>-0.33476403526624837</v>
      </c>
      <c r="AH214" s="11">
        <f>-'OddsRatio_working_3-way'!U214/(3*'OddsRatio_working_3-way'!X214^(1/3))*COS(('OddsRatio_working_3-way'!Y214+4*PI())/3)</f>
        <v>-0.19230358562032904</v>
      </c>
      <c r="AI214" s="11">
        <f>'OddsRatio_working_3-way'!U214/(3*'OddsRatio_working_3-way'!X214^(1/3))*SIN(('OddsRatio_working_3-way'!Y214)/3)</f>
        <v>-8.224957895194665E-2</v>
      </c>
      <c r="AJ214" s="11">
        <f>'OddsRatio_working_3-way'!U214/(3*'OddsRatio_working_3-way'!X214^(1/3))*SIN(('OddsRatio_working_3-way'!Y214+2*PI())/3)</f>
        <v>-0.41532915972402823</v>
      </c>
      <c r="AK214" s="11">
        <f>'OddsRatio_working_3-way'!U214/(3*'OddsRatio_working_3-way'!X214^(1/3))*SIN(('OddsRatio_working_3-way'!Y214+4*PI())/3)</f>
        <v>0.49757873867597491</v>
      </c>
      <c r="AL214" s="11">
        <f>'OddsRatio_working_3-way'!Z214+'OddsRatio_working_3-way'!AF214</f>
        <v>1.0541352417731549</v>
      </c>
      <c r="AM214" s="11">
        <f>'OddsRatio_working_3-way'!AA214+'OddsRatio_working_3-way'!AG214</f>
        <v>-0.66952807053249686</v>
      </c>
      <c r="AN214" s="11">
        <f>'OddsRatio_working_3-way'!AB214+'OddsRatio_working_3-way'!AH214</f>
        <v>-0.38460717124065813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1.0541352417731549</v>
      </c>
      <c r="AS214" s="11">
        <f>IF(('OddsRatio_working_3-way'!X214=0),IF(Q214&gt;0,-Q214^(1/3),(-Q214)^(1/3)),'OddsRatio_working_3-way'!AM214-'OddsRatio_working_3-way'!R214/3)</f>
        <v>-0.66952807053249686</v>
      </c>
      <c r="AT214" s="11">
        <f>IF(('OddsRatio_working_3-way'!X214=0),IF(Q214&gt;0,-Q214^(1/3),(-Q214)^(1/3)),'OddsRatio_working_3-way'!AN214-'OddsRatio_working_3-way'!R214/3)</f>
        <v>-0.38460717124065813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1.87</v>
      </c>
      <c r="B215" s="4">
        <f>IF('True_Odds_Calculator_3-way'!B216="","",'True_Odds_Calculator_3-way'!B216)</f>
        <v>3.8</v>
      </c>
      <c r="C215" s="4">
        <f>IF('True_Odds_Calculator_3-way'!C216="","",'True_Odds_Calculator_3-way'!C216)</f>
        <v>4.04</v>
      </c>
      <c r="D215" s="9">
        <f t="shared" si="52"/>
        <v>0.51656399699681965</v>
      </c>
      <c r="E215" s="9">
        <f t="shared" si="53"/>
        <v>0.24925281722897566</v>
      </c>
      <c r="F215" s="9">
        <f t="shared" si="54"/>
        <v>0.23418318577420474</v>
      </c>
      <c r="G215" s="9">
        <f t="shared" si="55"/>
        <v>1.0757109862492857</v>
      </c>
      <c r="H215" s="9">
        <f t="shared" si="56"/>
        <v>1.9358685580368791</v>
      </c>
      <c r="I215" s="9">
        <f t="shared" si="57"/>
        <v>4.0119907614980006</v>
      </c>
      <c r="J215" s="9">
        <f t="shared" si="58"/>
        <v>4.2701613981978284</v>
      </c>
      <c r="K215" s="11">
        <f t="shared" si="59"/>
        <v>0.53475935828876997</v>
      </c>
      <c r="L215" s="11">
        <f t="shared" si="60"/>
        <v>0.26315789473684209</v>
      </c>
      <c r="M215" s="11">
        <f t="shared" si="61"/>
        <v>0.24752475247524752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-0.25795520728543453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0.2337308034208993</v>
      </c>
      <c r="Q215" s="11">
        <f>2*'OddsRatio_working_3-way'!K215*'OddsRatio_working_3-way'!L215*'OddsRatio_working_3-way'!M215</f>
        <v>6.9666409365394727E-2</v>
      </c>
      <c r="R215" s="11">
        <f t="shared" si="62"/>
        <v>0</v>
      </c>
      <c r="S215" s="11">
        <f t="shared" si="63"/>
        <v>-0.9060906576786788</v>
      </c>
      <c r="T215" s="11">
        <f t="shared" si="64"/>
        <v>-0.27007173105176718</v>
      </c>
      <c r="U215" s="11">
        <f>'OddsRatio_working_3-way'!S215-'OddsRatio_working_3-way'!R215^2/3</f>
        <v>-0.9060906576786788</v>
      </c>
      <c r="V215" s="11">
        <f>'OddsRatio_working_3-way'!S215*'OddsRatio_working_3-way'!R215/3-2*'OddsRatio_working_3-way'!R215^3/27-'OddsRatio_working_3-way'!T215</f>
        <v>0.27007173105176718</v>
      </c>
      <c r="W215" s="11">
        <f>'OddsRatio_working_3-way'!V215^2+4*'OddsRatio_working_3-way'!U215^3/27</f>
        <v>-3.7268768767959939E-2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0.16598758137377176</v>
      </c>
      <c r="Y215" s="11">
        <f>IF('OddsRatio_working_3-way'!W215&gt;=0,IF('OddsRatio_working_3-way'!V215+SQRT('OddsRatio_working_3-way'!W215)&gt;0,0,PI()),ACOS('OddsRatio_working_3-way'!V215/(2*'OddsRatio_working_3-way'!X215)))</f>
        <v>0.62059958499891288</v>
      </c>
      <c r="Z215" s="11">
        <f>'OddsRatio_working_3-way'!X215^(1/3)*COS('OddsRatio_working_3-way'!Y215/3)</f>
        <v>0.53785549312464298</v>
      </c>
      <c r="AA215" s="11">
        <f>'OddsRatio_working_3-way'!X215^(1/3)*COS(('OddsRatio_working_3-way'!Y215+2*PI())/3)</f>
        <v>-0.36668390138852719</v>
      </c>
      <c r="AB215" s="11">
        <f>'OddsRatio_working_3-way'!X215^(1/3)*COS(('OddsRatio_working_3-way'!Y215+4*PI())/3)</f>
        <v>-0.17117159173611549</v>
      </c>
      <c r="AC215" s="11">
        <f>'OddsRatio_working_3-way'!X215^(1/3)*SIN('OddsRatio_working_3-way'!Y215/3)</f>
        <v>0.11287908460770531</v>
      </c>
      <c r="AD215" s="11">
        <f>'OddsRatio_working_3-way'!X215^(1/3)*SIN(('OddsRatio_working_3-way'!Y215+2*PI())/3)</f>
        <v>0.40935697830709472</v>
      </c>
      <c r="AE215" s="11">
        <f>'OddsRatio_working_3-way'!X215^(1/3)*SIN(('OddsRatio_working_3-way'!Y215+4*PI())/3)</f>
        <v>-0.52223606291479996</v>
      </c>
      <c r="AF215" s="11">
        <f>-'OddsRatio_working_3-way'!U215/(3*'OddsRatio_working_3-way'!X215^(1/3))*COS(('OddsRatio_working_3-way'!Y215)/3)</f>
        <v>0.53785549312464276</v>
      </c>
      <c r="AG215" s="11">
        <f>-'OddsRatio_working_3-way'!U215/(3*'OddsRatio_working_3-way'!X215^(1/3))*COS(('OddsRatio_working_3-way'!Y215+2*PI())/3)</f>
        <v>-0.36668390138852702</v>
      </c>
      <c r="AH215" s="11">
        <f>-'OddsRatio_working_3-way'!U215/(3*'OddsRatio_working_3-way'!X215^(1/3))*COS(('OddsRatio_working_3-way'!Y215+4*PI())/3)</f>
        <v>-0.1711715917361154</v>
      </c>
      <c r="AI215" s="11">
        <f>'OddsRatio_working_3-way'!U215/(3*'OddsRatio_working_3-way'!X215^(1/3))*SIN(('OddsRatio_working_3-way'!Y215)/3)</f>
        <v>-0.11287908460770527</v>
      </c>
      <c r="AJ215" s="11">
        <f>'OddsRatio_working_3-way'!U215/(3*'OddsRatio_working_3-way'!X215^(1/3))*SIN(('OddsRatio_working_3-way'!Y215+2*PI())/3)</f>
        <v>-0.40935697830709455</v>
      </c>
      <c r="AK215" s="11">
        <f>'OddsRatio_working_3-way'!U215/(3*'OddsRatio_working_3-way'!X215^(1/3))*SIN(('OddsRatio_working_3-way'!Y215+4*PI())/3)</f>
        <v>0.52223606291479974</v>
      </c>
      <c r="AL215" s="11">
        <f>'OddsRatio_working_3-way'!Z215+'OddsRatio_working_3-way'!AF215</f>
        <v>1.0757109862492857</v>
      </c>
      <c r="AM215" s="11">
        <f>'OddsRatio_working_3-way'!AA215+'OddsRatio_working_3-way'!AG215</f>
        <v>-0.73336780277705427</v>
      </c>
      <c r="AN215" s="11">
        <f>'OddsRatio_working_3-way'!AB215+'OddsRatio_working_3-way'!AH215</f>
        <v>-0.34234318347223092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1.0757109862492857</v>
      </c>
      <c r="AS215" s="11">
        <f>IF(('OddsRatio_working_3-way'!X215=0),IF(Q215&gt;0,-Q215^(1/3),(-Q215)^(1/3)),'OddsRatio_working_3-way'!AM215-'OddsRatio_working_3-way'!R215/3)</f>
        <v>-0.73336780277705427</v>
      </c>
      <c r="AT215" s="11">
        <f>IF(('OddsRatio_working_3-way'!X215=0),IF(Q215&gt;0,-Q215^(1/3),(-Q215)^(1/3)),'OddsRatio_working_3-way'!AN215-'OddsRatio_working_3-way'!R215/3)</f>
        <v>-0.34234318347223092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3.34</v>
      </c>
      <c r="B216" s="4">
        <f>IF('True_Odds_Calculator_3-way'!B217="","",'True_Odds_Calculator_3-way'!B217)</f>
        <v>3.61</v>
      </c>
      <c r="C216" s="4">
        <f>IF('True_Odds_Calculator_3-way'!C217="","",'True_Odds_Calculator_3-way'!C217)</f>
        <v>2.13</v>
      </c>
      <c r="D216" s="9">
        <f t="shared" si="52"/>
        <v>0.28485445667287224</v>
      </c>
      <c r="E216" s="9">
        <f t="shared" si="53"/>
        <v>0.26314091235683124</v>
      </c>
      <c r="F216" s="9">
        <f t="shared" si="54"/>
        <v>0.45200463097029658</v>
      </c>
      <c r="G216" s="9">
        <f t="shared" si="55"/>
        <v>1.0728908970856441</v>
      </c>
      <c r="H216" s="9">
        <f t="shared" si="56"/>
        <v>3.5105646991804069</v>
      </c>
      <c r="I216" s="9">
        <f t="shared" si="57"/>
        <v>3.8002452413935308</v>
      </c>
      <c r="J216" s="9">
        <f t="shared" si="58"/>
        <v>2.212366713706778</v>
      </c>
      <c r="K216" s="11">
        <f t="shared" si="59"/>
        <v>0.29940119760479045</v>
      </c>
      <c r="L216" s="11">
        <f t="shared" si="60"/>
        <v>0.2770083102493075</v>
      </c>
      <c r="M216" s="11">
        <f t="shared" si="61"/>
        <v>0.46948356807511737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-0.26872095612138835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0.2367392716420384</v>
      </c>
      <c r="Q216" s="11">
        <f>2*'OddsRatio_working_3-way'!K216*'OddsRatio_working_3-way'!L216*'OddsRatio_working_3-way'!M216</f>
        <v>7.787476040856528E-2</v>
      </c>
      <c r="R216" s="11">
        <f t="shared" si="62"/>
        <v>0</v>
      </c>
      <c r="S216" s="11">
        <f t="shared" si="63"/>
        <v>-0.88098552140867281</v>
      </c>
      <c r="T216" s="11">
        <f t="shared" si="64"/>
        <v>-0.28979786888443188</v>
      </c>
      <c r="U216" s="11">
        <f>'OddsRatio_working_3-way'!S216-'OddsRatio_working_3-way'!R216^2/3</f>
        <v>-0.88098552140867281</v>
      </c>
      <c r="V216" s="11">
        <f>'OddsRatio_working_3-way'!S216*'OddsRatio_working_3-way'!R216/3-2*'OddsRatio_working_3-way'!R216^3/27-'OddsRatio_working_3-way'!T216</f>
        <v>0.28979786888443188</v>
      </c>
      <c r="W216" s="11">
        <f>'OddsRatio_working_3-way'!V216^2+4*'OddsRatio_working_3-way'!U216^3/27</f>
        <v>-1.7315584582675528E-2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0.15913703952304276</v>
      </c>
      <c r="Y216" s="11">
        <f>IF('OddsRatio_working_3-way'!W216&gt;=0,IF('OddsRatio_working_3-way'!V216+SQRT('OddsRatio_working_3-way'!W216)&gt;0,0,PI()),ACOS('OddsRatio_working_3-way'!V216/(2*'OddsRatio_working_3-way'!X216)))</f>
        <v>0.42623388615056501</v>
      </c>
      <c r="Z216" s="11">
        <f>'OddsRatio_working_3-way'!X216^(1/3)*COS('OddsRatio_working_3-way'!Y216/3)</f>
        <v>0.53644544854282206</v>
      </c>
      <c r="AA216" s="11">
        <f>'OddsRatio_working_3-way'!X216^(1/3)*COS(('OddsRatio_working_3-way'!Y216+2*PI())/3)</f>
        <v>-0.33467639915426439</v>
      </c>
      <c r="AB216" s="11">
        <f>'OddsRatio_working_3-way'!X216^(1/3)*COS(('OddsRatio_working_3-way'!Y216+4*PI())/3)</f>
        <v>-0.20176904938855786</v>
      </c>
      <c r="AC216" s="11">
        <f>'OddsRatio_working_3-way'!X216^(1/3)*SIN('OddsRatio_working_3-way'!Y216/3)</f>
        <v>7.6734094164510561E-2</v>
      </c>
      <c r="AD216" s="11">
        <f>'OddsRatio_working_3-way'!X216^(1/3)*SIN(('OddsRatio_working_3-way'!Y216+2*PI())/3)</f>
        <v>0.4262083391003666</v>
      </c>
      <c r="AE216" s="11">
        <f>'OddsRatio_working_3-way'!X216^(1/3)*SIN(('OddsRatio_working_3-way'!Y216+4*PI())/3)</f>
        <v>-0.50294243326487698</v>
      </c>
      <c r="AF216" s="11">
        <f>-'OddsRatio_working_3-way'!U216/(3*'OddsRatio_working_3-way'!X216^(1/3))*COS(('OddsRatio_working_3-way'!Y216)/3)</f>
        <v>0.53644544854282206</v>
      </c>
      <c r="AG216" s="11">
        <f>-'OddsRatio_working_3-way'!U216/(3*'OddsRatio_working_3-way'!X216^(1/3))*COS(('OddsRatio_working_3-way'!Y216+2*PI())/3)</f>
        <v>-0.33467639915426439</v>
      </c>
      <c r="AH216" s="11">
        <f>-'OddsRatio_working_3-way'!U216/(3*'OddsRatio_working_3-way'!X216^(1/3))*COS(('OddsRatio_working_3-way'!Y216+4*PI())/3)</f>
        <v>-0.20176904938855786</v>
      </c>
      <c r="AI216" s="11">
        <f>'OddsRatio_working_3-way'!U216/(3*'OddsRatio_working_3-way'!X216^(1/3))*SIN(('OddsRatio_working_3-way'!Y216)/3)</f>
        <v>-7.6734094164510561E-2</v>
      </c>
      <c r="AJ216" s="11">
        <f>'OddsRatio_working_3-way'!U216/(3*'OddsRatio_working_3-way'!X216^(1/3))*SIN(('OddsRatio_working_3-way'!Y216+2*PI())/3)</f>
        <v>-0.4262083391003666</v>
      </c>
      <c r="AK216" s="11">
        <f>'OddsRatio_working_3-way'!U216/(3*'OddsRatio_working_3-way'!X216^(1/3))*SIN(('OddsRatio_working_3-way'!Y216+4*PI())/3)</f>
        <v>0.50294243326487698</v>
      </c>
      <c r="AL216" s="11">
        <f>'OddsRatio_working_3-way'!Z216+'OddsRatio_working_3-way'!AF216</f>
        <v>1.0728908970856441</v>
      </c>
      <c r="AM216" s="11">
        <f>'OddsRatio_working_3-way'!AA216+'OddsRatio_working_3-way'!AG216</f>
        <v>-0.66935279830852878</v>
      </c>
      <c r="AN216" s="11">
        <f>'OddsRatio_working_3-way'!AB216+'OddsRatio_working_3-way'!AH216</f>
        <v>-0.40353809877711572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1.0728908970856441</v>
      </c>
      <c r="AS216" s="11">
        <f>IF(('OddsRatio_working_3-way'!X216=0),IF(Q216&gt;0,-Q216^(1/3),(-Q216)^(1/3)),'OddsRatio_working_3-way'!AM216-'OddsRatio_working_3-way'!R216/3)</f>
        <v>-0.66935279830852878</v>
      </c>
      <c r="AT216" s="11">
        <f>IF(('OddsRatio_working_3-way'!X216=0),IF(Q216&gt;0,-Q216^(1/3),(-Q216)^(1/3)),'OddsRatio_working_3-way'!AN216-'OddsRatio_working_3-way'!R216/3)</f>
        <v>-0.40353809877711572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2.0099999999999998</v>
      </c>
      <c r="B217" s="4">
        <f>IF('True_Odds_Calculator_3-way'!B218="","",'True_Odds_Calculator_3-way'!B218)</f>
        <v>3.68</v>
      </c>
      <c r="C217" s="4">
        <f>IF('True_Odds_Calculator_3-way'!C218="","",'True_Odds_Calculator_3-way'!C218)</f>
        <v>3.62</v>
      </c>
      <c r="D217" s="9">
        <f t="shared" si="52"/>
        <v>0.4797863143069856</v>
      </c>
      <c r="E217" s="9">
        <f t="shared" si="53"/>
        <v>0.25792809544924888</v>
      </c>
      <c r="F217" s="9">
        <f t="shared" si="54"/>
        <v>0.26228559024376563</v>
      </c>
      <c r="G217" s="9">
        <f t="shared" si="55"/>
        <v>1.073525942242783</v>
      </c>
      <c r="H217" s="9">
        <f t="shared" si="56"/>
        <v>2.08426120166521</v>
      </c>
      <c r="I217" s="9">
        <f t="shared" si="57"/>
        <v>3.8770495252106594</v>
      </c>
      <c r="J217" s="9">
        <f t="shared" si="58"/>
        <v>3.8126379686760905</v>
      </c>
      <c r="K217" s="11">
        <f t="shared" si="59"/>
        <v>0.49751243781094534</v>
      </c>
      <c r="L217" s="11">
        <f t="shared" si="60"/>
        <v>0.27173913043478259</v>
      </c>
      <c r="M217" s="11">
        <f t="shared" si="61"/>
        <v>0.27624309392265195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-0.26485307070221797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0.23565513771521926</v>
      </c>
      <c r="Q217" s="11">
        <f>2*'OddsRatio_working_3-way'!K217*'OddsRatio_working_3-way'!L217*'OddsRatio_working_3-way'!M217</f>
        <v>7.469259515537853E-2</v>
      </c>
      <c r="R217" s="11">
        <f t="shared" si="62"/>
        <v>0</v>
      </c>
      <c r="S217" s="11">
        <f t="shared" si="63"/>
        <v>-0.88975799710539583</v>
      </c>
      <c r="T217" s="11">
        <f t="shared" si="64"/>
        <v>-0.28201521302865162</v>
      </c>
      <c r="U217" s="11">
        <f>'OddsRatio_working_3-way'!S217-'OddsRatio_working_3-way'!R217^2/3</f>
        <v>-0.88975799710539583</v>
      </c>
      <c r="V217" s="11">
        <f>'OddsRatio_working_3-way'!S217*'OddsRatio_working_3-way'!R217/3-2*'OddsRatio_working_3-way'!R217^3/27-'OddsRatio_working_3-way'!T217</f>
        <v>0.28201521302865162</v>
      </c>
      <c r="W217" s="11">
        <f>'OddsRatio_working_3-way'!V217^2+4*'OddsRatio_working_3-way'!U217^3/27</f>
        <v>-2.4822098861441239E-2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0.16151987435067935</v>
      </c>
      <c r="Y217" s="11">
        <f>IF('OddsRatio_working_3-way'!W217&gt;=0,IF('OddsRatio_working_3-way'!V217+SQRT('OddsRatio_working_3-way'!W217)&gt;0,0,PI()),ACOS('OddsRatio_working_3-way'!V217/(2*'OddsRatio_working_3-way'!X217)))</f>
        <v>0.50946679562195074</v>
      </c>
      <c r="Z217" s="11">
        <f>'OddsRatio_working_3-way'!X217^(1/3)*COS('OddsRatio_working_3-way'!Y217/3)</f>
        <v>0.53676297112139137</v>
      </c>
      <c r="AA217" s="11">
        <f>'OddsRatio_working_3-way'!X217^(1/3)*COS(('OddsRatio_working_3-way'!Y217+2*PI())/3)</f>
        <v>-0.34809117067518575</v>
      </c>
      <c r="AB217" s="11">
        <f>'OddsRatio_working_3-way'!X217^(1/3)*COS(('OddsRatio_working_3-way'!Y217+4*PI())/3)</f>
        <v>-0.18867180044620555</v>
      </c>
      <c r="AC217" s="11">
        <f>'OddsRatio_working_3-way'!X217^(1/3)*SIN('OddsRatio_working_3-way'!Y217/3)</f>
        <v>9.2040816315742402E-2</v>
      </c>
      <c r="AD217" s="11">
        <f>'OddsRatio_working_3-way'!X217^(1/3)*SIN(('OddsRatio_working_3-way'!Y217+2*PI())/3)</f>
        <v>0.41882996064406686</v>
      </c>
      <c r="AE217" s="11">
        <f>'OddsRatio_working_3-way'!X217^(1/3)*SIN(('OddsRatio_working_3-way'!Y217+4*PI())/3)</f>
        <v>-0.5108707769598092</v>
      </c>
      <c r="AF217" s="11">
        <f>-'OddsRatio_working_3-way'!U217/(3*'OddsRatio_working_3-way'!X217^(1/3))*COS(('OddsRatio_working_3-way'!Y217)/3)</f>
        <v>0.53676297112139149</v>
      </c>
      <c r="AG217" s="11">
        <f>-'OddsRatio_working_3-way'!U217/(3*'OddsRatio_working_3-way'!X217^(1/3))*COS(('OddsRatio_working_3-way'!Y217+2*PI())/3)</f>
        <v>-0.3480911706751858</v>
      </c>
      <c r="AH217" s="11">
        <f>-'OddsRatio_working_3-way'!U217/(3*'OddsRatio_working_3-way'!X217^(1/3))*COS(('OddsRatio_working_3-way'!Y217+4*PI())/3)</f>
        <v>-0.18867180044620557</v>
      </c>
      <c r="AI217" s="11">
        <f>'OddsRatio_working_3-way'!U217/(3*'OddsRatio_working_3-way'!X217^(1/3))*SIN(('OddsRatio_working_3-way'!Y217)/3)</f>
        <v>-9.2040816315742416E-2</v>
      </c>
      <c r="AJ217" s="11">
        <f>'OddsRatio_working_3-way'!U217/(3*'OddsRatio_working_3-way'!X217^(1/3))*SIN(('OddsRatio_working_3-way'!Y217+2*PI())/3)</f>
        <v>-0.41882996064406691</v>
      </c>
      <c r="AK217" s="11">
        <f>'OddsRatio_working_3-way'!U217/(3*'OddsRatio_working_3-way'!X217^(1/3))*SIN(('OddsRatio_working_3-way'!Y217+4*PI())/3)</f>
        <v>0.51087077695980931</v>
      </c>
      <c r="AL217" s="11">
        <f>'OddsRatio_working_3-way'!Z217+'OddsRatio_working_3-way'!AF217</f>
        <v>1.073525942242783</v>
      </c>
      <c r="AM217" s="11">
        <f>'OddsRatio_working_3-way'!AA217+'OddsRatio_working_3-way'!AG217</f>
        <v>-0.6961823413503716</v>
      </c>
      <c r="AN217" s="11">
        <f>'OddsRatio_working_3-way'!AB217+'OddsRatio_working_3-way'!AH217</f>
        <v>-0.37734360089241115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1.073525942242783</v>
      </c>
      <c r="AS217" s="11">
        <f>IF(('OddsRatio_working_3-way'!X217=0),IF(Q217&gt;0,-Q217^(1/3),(-Q217)^(1/3)),'OddsRatio_working_3-way'!AM217-'OddsRatio_working_3-way'!R217/3)</f>
        <v>-0.6961823413503716</v>
      </c>
      <c r="AT217" s="11">
        <f>IF(('OddsRatio_working_3-way'!X217=0),IF(Q217&gt;0,-Q217^(1/3),(-Q217)^(1/3)),'OddsRatio_working_3-way'!AN217-'OddsRatio_working_3-way'!R217/3)</f>
        <v>-0.37734360089241115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2.4300000000000002</v>
      </c>
      <c r="B218" s="4">
        <f>IF('True_Odds_Calculator_3-way'!B219="","",'True_Odds_Calculator_3-way'!B219)</f>
        <v>3.35</v>
      </c>
      <c r="C218" s="4">
        <f>IF('True_Odds_Calculator_3-way'!C219="","",'True_Odds_Calculator_3-way'!C219)</f>
        <v>2.99</v>
      </c>
      <c r="D218" s="9">
        <f t="shared" si="52"/>
        <v>0.39548134991947154</v>
      </c>
      <c r="E218" s="9">
        <f t="shared" si="53"/>
        <v>0.28473997039248844</v>
      </c>
      <c r="F218" s="9">
        <f t="shared" si="54"/>
        <v>0.31977867968804025</v>
      </c>
      <c r="G218" s="9">
        <f t="shared" si="55"/>
        <v>1.0689260437381112</v>
      </c>
      <c r="H218" s="9">
        <f t="shared" si="56"/>
        <v>2.5285642425454991</v>
      </c>
      <c r="I218" s="9">
        <f t="shared" si="57"/>
        <v>3.5119762027845614</v>
      </c>
      <c r="J218" s="9">
        <f t="shared" si="58"/>
        <v>3.1271628270388412</v>
      </c>
      <c r="K218" s="11">
        <f t="shared" si="59"/>
        <v>0.41152263374485593</v>
      </c>
      <c r="L218" s="11">
        <f t="shared" si="60"/>
        <v>0.29850746268656714</v>
      </c>
      <c r="M218" s="11">
        <f t="shared" si="61"/>
        <v>0.33444816053511706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-0.27474810595439358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0.23705741493613725</v>
      </c>
      <c r="Q218" s="11">
        <f>2*'OddsRatio_working_3-way'!K218*'OddsRatio_working_3-way'!L218*'OddsRatio_working_3-way'!M218</f>
        <v>8.2168947984796264E-2</v>
      </c>
      <c r="R218" s="11">
        <f t="shared" si="62"/>
        <v>0</v>
      </c>
      <c r="S218" s="11">
        <f t="shared" si="63"/>
        <v>-0.86281728535550761</v>
      </c>
      <c r="T218" s="11">
        <f t="shared" si="64"/>
        <v>-0.29907011624107716</v>
      </c>
      <c r="U218" s="11">
        <f>'OddsRatio_working_3-way'!S218-'OddsRatio_working_3-way'!R218^2/3</f>
        <v>-0.86281728535550761</v>
      </c>
      <c r="V218" s="11">
        <f>'OddsRatio_working_3-way'!S218*'OddsRatio_working_3-way'!R218/3-2*'OddsRatio_working_3-way'!R218^3/27-'OddsRatio_working_3-way'!T218</f>
        <v>0.29907011624107716</v>
      </c>
      <c r="W218" s="11">
        <f>'OddsRatio_working_3-way'!V218^2+4*'OddsRatio_working_3-way'!U218^3/27</f>
        <v>-5.7166941371107616E-3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0.1542397715940689</v>
      </c>
      <c r="Y218" s="11">
        <f>IF('OddsRatio_working_3-way'!W218&gt;=0,IF('OddsRatio_working_3-way'!V218+SQRT('OddsRatio_working_3-way'!W218)&gt;0,0,PI()),ACOS('OddsRatio_working_3-way'!V218/(2*'OddsRatio_working_3-way'!X218)))</f>
        <v>0.24762446611545141</v>
      </c>
      <c r="Z218" s="11">
        <f>'OddsRatio_working_3-way'!X218^(1/3)*COS('OddsRatio_working_3-way'!Y218/3)</f>
        <v>0.5344630218690557</v>
      </c>
      <c r="AA218" s="11">
        <f>'OddsRatio_working_3-way'!X218^(1/3)*COS(('OddsRatio_working_3-way'!Y218+2*PI())/3)</f>
        <v>-0.30552354704943002</v>
      </c>
      <c r="AB218" s="11">
        <f>'OddsRatio_working_3-way'!X218^(1/3)*COS(('OddsRatio_working_3-way'!Y218+4*PI())/3)</f>
        <v>-0.22893947481962557</v>
      </c>
      <c r="AC218" s="11">
        <f>'OddsRatio_working_3-way'!X218^(1/3)*SIN('OddsRatio_working_3-way'!Y218/3)</f>
        <v>4.4215834717515341E-2</v>
      </c>
      <c r="AD218" s="11">
        <f>'OddsRatio_working_3-way'!X218^(1/3)*SIN(('OddsRatio_working_3-way'!Y218+2*PI())/3)</f>
        <v>0.44075063696324263</v>
      </c>
      <c r="AE218" s="11">
        <f>'OddsRatio_working_3-way'!X218^(1/3)*SIN(('OddsRatio_working_3-way'!Y218+4*PI())/3)</f>
        <v>-0.48496647168075785</v>
      </c>
      <c r="AF218" s="11">
        <f>-'OddsRatio_working_3-way'!U218/(3*'OddsRatio_working_3-way'!X218^(1/3))*COS(('OddsRatio_working_3-way'!Y218)/3)</f>
        <v>0.53446302186905559</v>
      </c>
      <c r="AG218" s="11">
        <f>-'OddsRatio_working_3-way'!U218/(3*'OddsRatio_working_3-way'!X218^(1/3))*COS(('OddsRatio_working_3-way'!Y218+2*PI())/3)</f>
        <v>-0.30552354704942997</v>
      </c>
      <c r="AH218" s="11">
        <f>-'OddsRatio_working_3-way'!U218/(3*'OddsRatio_working_3-way'!X218^(1/3))*COS(('OddsRatio_working_3-way'!Y218+4*PI())/3)</f>
        <v>-0.22893947481962554</v>
      </c>
      <c r="AI218" s="11">
        <f>'OddsRatio_working_3-way'!U218/(3*'OddsRatio_working_3-way'!X218^(1/3))*SIN(('OddsRatio_working_3-way'!Y218)/3)</f>
        <v>-4.4215834717515334E-2</v>
      </c>
      <c r="AJ218" s="11">
        <f>'OddsRatio_working_3-way'!U218/(3*'OddsRatio_working_3-way'!X218^(1/3))*SIN(('OddsRatio_working_3-way'!Y218+2*PI())/3)</f>
        <v>-0.44075063696324251</v>
      </c>
      <c r="AK218" s="11">
        <f>'OddsRatio_working_3-way'!U218/(3*'OddsRatio_working_3-way'!X218^(1/3))*SIN(('OddsRatio_working_3-way'!Y218+4*PI())/3)</f>
        <v>0.48496647168075779</v>
      </c>
      <c r="AL218" s="11">
        <f>'OddsRatio_working_3-way'!Z218+'OddsRatio_working_3-way'!AF218</f>
        <v>1.0689260437381112</v>
      </c>
      <c r="AM218" s="11">
        <f>'OddsRatio_working_3-way'!AA218+'OddsRatio_working_3-way'!AG218</f>
        <v>-0.61104709409885993</v>
      </c>
      <c r="AN218" s="11">
        <f>'OddsRatio_working_3-way'!AB218+'OddsRatio_working_3-way'!AH218</f>
        <v>-0.45787894963925113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1.0689260437381112</v>
      </c>
      <c r="AS218" s="11">
        <f>IF(('OddsRatio_working_3-way'!X218=0),IF(Q218&gt;0,-Q218^(1/3),(-Q218)^(1/3)),'OddsRatio_working_3-way'!AM218-'OddsRatio_working_3-way'!R218/3)</f>
        <v>-0.61104709409885993</v>
      </c>
      <c r="AT218" s="11">
        <f>IF(('OddsRatio_working_3-way'!X218=0),IF(Q218&gt;0,-Q218^(1/3),(-Q218)^(1/3)),'OddsRatio_working_3-way'!AN218-'OddsRatio_working_3-way'!R218/3)</f>
        <v>-0.45787894963925113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3.17</v>
      </c>
      <c r="B219" s="4">
        <f>IF('True_Odds_Calculator_3-way'!B220="","",'True_Odds_Calculator_3-way'!B220)</f>
        <v>3.16</v>
      </c>
      <c r="C219" s="4">
        <f>IF('True_Odds_Calculator_3-way'!C220="","",'True_Odds_Calculator_3-way'!C220)</f>
        <v>2.4300000000000002</v>
      </c>
      <c r="D219" s="9">
        <f t="shared" si="52"/>
        <v>0.30158101171520019</v>
      </c>
      <c r="E219" s="9">
        <f t="shared" si="53"/>
        <v>0.30255479056648205</v>
      </c>
      <c r="F219" s="9">
        <f t="shared" si="54"/>
        <v>0.39586419771831782</v>
      </c>
      <c r="G219" s="9">
        <f t="shared" si="55"/>
        <v>1.067215958005844</v>
      </c>
      <c r="H219" s="9">
        <f t="shared" si="56"/>
        <v>3.3158586288726823</v>
      </c>
      <c r="I219" s="9">
        <f t="shared" si="57"/>
        <v>3.3051864692926238</v>
      </c>
      <c r="J219" s="9">
        <f t="shared" si="58"/>
        <v>2.5261188199483566</v>
      </c>
      <c r="K219" s="11">
        <f t="shared" si="59"/>
        <v>0.31545741324921134</v>
      </c>
      <c r="L219" s="11">
        <f t="shared" si="60"/>
        <v>0.31645569620253161</v>
      </c>
      <c r="M219" s="11">
        <f t="shared" si="61"/>
        <v>0.41152263374485593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-0.27535749621761696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0.23663003337962407</v>
      </c>
      <c r="Q219" s="11">
        <f>2*'OddsRatio_working_3-way'!K219*'OddsRatio_working_3-way'!L219*'OddsRatio_working_3-way'!M219</f>
        <v>8.2163206034591665E-2</v>
      </c>
      <c r="R219" s="11">
        <f t="shared" si="62"/>
        <v>0</v>
      </c>
      <c r="S219" s="11">
        <f t="shared" si="63"/>
        <v>-0.85935569806537493</v>
      </c>
      <c r="T219" s="11">
        <f t="shared" si="64"/>
        <v>-0.29838739516158846</v>
      </c>
      <c r="U219" s="11">
        <f>'OddsRatio_working_3-way'!S219-'OddsRatio_working_3-way'!R219^2/3</f>
        <v>-0.85935569806537493</v>
      </c>
      <c r="V219" s="11">
        <f>'OddsRatio_working_3-way'!S219*'OddsRatio_working_3-way'!R219/3-2*'OddsRatio_working_3-way'!R219^3/27-'OddsRatio_working_3-way'!T219</f>
        <v>0.29838739516158846</v>
      </c>
      <c r="W219" s="11">
        <f>'OddsRatio_working_3-way'!V219^2+4*'OddsRatio_working_3-way'!U219^3/27</f>
        <v>-4.9838503527478428E-3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0.15331249781415882</v>
      </c>
      <c r="Y219" s="11">
        <f>IF('OddsRatio_working_3-way'!W219&gt;=0,IF('OddsRatio_working_3-way'!V219+SQRT('OddsRatio_working_3-way'!W219)&gt;0,0,PI()),ACOS('OddsRatio_working_3-way'!V219/(2*'OddsRatio_working_3-way'!X219)))</f>
        <v>0.23232112284520734</v>
      </c>
      <c r="Z219" s="11">
        <f>'OddsRatio_working_3-way'!X219^(1/3)*COS('OddsRatio_working_3-way'!Y219/3)</f>
        <v>0.53360797900292201</v>
      </c>
      <c r="AA219" s="11">
        <f>'OddsRatio_working_3-way'!X219^(1/3)*COS(('OddsRatio_working_3-way'!Y219+2*PI())/3)</f>
        <v>-0.30266229501994074</v>
      </c>
      <c r="AB219" s="11">
        <f>'OddsRatio_working_3-way'!X219^(1/3)*COS(('OddsRatio_working_3-way'!Y219+4*PI())/3)</f>
        <v>-0.23094568398298154</v>
      </c>
      <c r="AC219" s="11">
        <f>'OddsRatio_working_3-way'!X219^(1/3)*SIN('OddsRatio_working_3-way'!Y219/3)</f>
        <v>4.1405604687556247E-2</v>
      </c>
      <c r="AD219" s="11">
        <f>'OddsRatio_working_3-way'!X219^(1/3)*SIN(('OddsRatio_working_3-way'!Y219+2*PI())/3)</f>
        <v>0.4414152631348256</v>
      </c>
      <c r="AE219" s="11">
        <f>'OddsRatio_working_3-way'!X219^(1/3)*SIN(('OddsRatio_working_3-way'!Y219+4*PI())/3)</f>
        <v>-0.48282086782238171</v>
      </c>
      <c r="AF219" s="11">
        <f>-'OddsRatio_working_3-way'!U219/(3*'OddsRatio_working_3-way'!X219^(1/3))*COS(('OddsRatio_working_3-way'!Y219)/3)</f>
        <v>0.53360797900292201</v>
      </c>
      <c r="AG219" s="11">
        <f>-'OddsRatio_working_3-way'!U219/(3*'OddsRatio_working_3-way'!X219^(1/3))*COS(('OddsRatio_working_3-way'!Y219+2*PI())/3)</f>
        <v>-0.30266229501994074</v>
      </c>
      <c r="AH219" s="11">
        <f>-'OddsRatio_working_3-way'!U219/(3*'OddsRatio_working_3-way'!X219^(1/3))*COS(('OddsRatio_working_3-way'!Y219+4*PI())/3)</f>
        <v>-0.23094568398298154</v>
      </c>
      <c r="AI219" s="11">
        <f>'OddsRatio_working_3-way'!U219/(3*'OddsRatio_working_3-way'!X219^(1/3))*SIN(('OddsRatio_working_3-way'!Y219)/3)</f>
        <v>-4.1405604687556247E-2</v>
      </c>
      <c r="AJ219" s="11">
        <f>'OddsRatio_working_3-way'!U219/(3*'OddsRatio_working_3-way'!X219^(1/3))*SIN(('OddsRatio_working_3-way'!Y219+2*PI())/3)</f>
        <v>-0.4414152631348256</v>
      </c>
      <c r="AK219" s="11">
        <f>'OddsRatio_working_3-way'!U219/(3*'OddsRatio_working_3-way'!X219^(1/3))*SIN(('OddsRatio_working_3-way'!Y219+4*PI())/3)</f>
        <v>0.48282086782238171</v>
      </c>
      <c r="AL219" s="11">
        <f>'OddsRatio_working_3-way'!Z219+'OddsRatio_working_3-way'!AF219</f>
        <v>1.067215958005844</v>
      </c>
      <c r="AM219" s="11">
        <f>'OddsRatio_working_3-way'!AA219+'OddsRatio_working_3-way'!AG219</f>
        <v>-0.60532459003988148</v>
      </c>
      <c r="AN219" s="11">
        <f>'OddsRatio_working_3-way'!AB219+'OddsRatio_working_3-way'!AH219</f>
        <v>-0.46189136796596308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1.067215958005844</v>
      </c>
      <c r="AS219" s="11">
        <f>IF(('OddsRatio_working_3-way'!X219=0),IF(Q219&gt;0,-Q219^(1/3),(-Q219)^(1/3)),'OddsRatio_working_3-way'!AM219-'OddsRatio_working_3-way'!R219/3)</f>
        <v>-0.60532459003988148</v>
      </c>
      <c r="AT219" s="11">
        <f>IF(('OddsRatio_working_3-way'!X219=0),IF(Q219&gt;0,-Q219^(1/3),(-Q219)^(1/3)),'OddsRatio_working_3-way'!AN219-'OddsRatio_working_3-way'!R219/3)</f>
        <v>-0.46189136796596308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1.74</v>
      </c>
      <c r="B220" s="4">
        <f>IF('True_Odds_Calculator_3-way'!B221="","",'True_Odds_Calculator_3-way'!B221)</f>
        <v>3.51</v>
      </c>
      <c r="C220" s="4">
        <f>IF('True_Odds_Calculator_3-way'!C221="","",'True_Odds_Calculator_3-way'!C221)</f>
        <v>5.33</v>
      </c>
      <c r="D220" s="9">
        <f t="shared" si="52"/>
        <v>0.55519260872359577</v>
      </c>
      <c r="E220" s="9">
        <f t="shared" si="53"/>
        <v>0.26899763456328879</v>
      </c>
      <c r="F220" s="9">
        <f t="shared" si="54"/>
        <v>0.17580975671311544</v>
      </c>
      <c r="G220" s="9">
        <f t="shared" si="55"/>
        <v>1.0826712384993091</v>
      </c>
      <c r="H220" s="9">
        <f t="shared" si="56"/>
        <v>1.8011767164894892</v>
      </c>
      <c r="I220" s="9">
        <f t="shared" si="57"/>
        <v>3.7175048086332656</v>
      </c>
      <c r="J220" s="9">
        <f t="shared" si="58"/>
        <v>5.6879664627020086</v>
      </c>
      <c r="K220" s="11">
        <f t="shared" si="59"/>
        <v>0.57471264367816088</v>
      </c>
      <c r="L220" s="11">
        <f t="shared" si="60"/>
        <v>0.28490028490028491</v>
      </c>
      <c r="M220" s="11">
        <f t="shared" si="61"/>
        <v>0.18761726078799248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-0.24706416802770137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0.23285503434734639</v>
      </c>
      <c r="Q220" s="11">
        <f>2*'OddsRatio_working_3-way'!K220*'OddsRatio_working_3-way'!L220*'OddsRatio_working_3-way'!M220</f>
        <v>6.1439323046793233E-2</v>
      </c>
      <c r="R220" s="11">
        <f t="shared" si="62"/>
        <v>0</v>
      </c>
      <c r="S220" s="11">
        <f t="shared" si="63"/>
        <v>-0.94248808399135475</v>
      </c>
      <c r="T220" s="11">
        <f t="shared" si="64"/>
        <v>-0.24867759472067402</v>
      </c>
      <c r="U220" s="11">
        <f>'OddsRatio_working_3-way'!S220-'OddsRatio_working_3-way'!R220^2/3</f>
        <v>-0.94248808399135475</v>
      </c>
      <c r="V220" s="11">
        <f>'OddsRatio_working_3-way'!S220*'OddsRatio_working_3-way'!R220/3-2*'OddsRatio_working_3-way'!R220^3/27-'OddsRatio_working_3-way'!T220</f>
        <v>0.24867759472067402</v>
      </c>
      <c r="W220" s="11">
        <f>'OddsRatio_working_3-way'!V220^2+4*'OddsRatio_working_3-way'!U220^3/27</f>
        <v>-6.2188622155290543E-2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0.17608887548007565</v>
      </c>
      <c r="Y220" s="11">
        <f>IF('OddsRatio_working_3-way'!W220&gt;=0,IF('OddsRatio_working_3-way'!V220+SQRT('OddsRatio_working_3-way'!W220)&gt;0,0,PI()),ACOS('OddsRatio_working_3-way'!V220/(2*'OddsRatio_working_3-way'!X220)))</f>
        <v>0.78680136758314956</v>
      </c>
      <c r="Z220" s="11">
        <f>'OddsRatio_working_3-way'!X220^(1/3)*COS('OddsRatio_working_3-way'!Y220/3)</f>
        <v>0.54133561924965456</v>
      </c>
      <c r="AA220" s="11">
        <f>'OddsRatio_working_3-way'!X220^(1/3)*COS(('OddsRatio_working_3-way'!Y220+2*PI())/3)</f>
        <v>-0.39652022913487639</v>
      </c>
      <c r="AB220" s="11">
        <f>'OddsRatio_working_3-way'!X220^(1/3)*COS(('OddsRatio_working_3-way'!Y220+4*PI())/3)</f>
        <v>-0.14481539011477795</v>
      </c>
      <c r="AC220" s="11">
        <f>'OddsRatio_working_3-way'!X220^(1/3)*SIN('OddsRatio_working_3-way'!Y220/3)</f>
        <v>0.14532185656458518</v>
      </c>
      <c r="AD220" s="11">
        <f>'OddsRatio_working_3-way'!X220^(1/3)*SIN(('OddsRatio_working_3-way'!Y220+2*PI())/3)</f>
        <v>0.3961494699612888</v>
      </c>
      <c r="AE220" s="11">
        <f>'OddsRatio_working_3-way'!X220^(1/3)*SIN(('OddsRatio_working_3-way'!Y220+4*PI())/3)</f>
        <v>-0.54147132652587393</v>
      </c>
      <c r="AF220" s="11">
        <f>-'OddsRatio_working_3-way'!U220/(3*'OddsRatio_working_3-way'!X220^(1/3))*COS(('OddsRatio_working_3-way'!Y220)/3)</f>
        <v>0.54133561924965456</v>
      </c>
      <c r="AG220" s="11">
        <f>-'OddsRatio_working_3-way'!U220/(3*'OddsRatio_working_3-way'!X220^(1/3))*COS(('OddsRatio_working_3-way'!Y220+2*PI())/3)</f>
        <v>-0.39652022913487639</v>
      </c>
      <c r="AH220" s="11">
        <f>-'OddsRatio_working_3-way'!U220/(3*'OddsRatio_working_3-way'!X220^(1/3))*COS(('OddsRatio_working_3-way'!Y220+4*PI())/3)</f>
        <v>-0.14481539011477795</v>
      </c>
      <c r="AI220" s="11">
        <f>'OddsRatio_working_3-way'!U220/(3*'OddsRatio_working_3-way'!X220^(1/3))*SIN(('OddsRatio_working_3-way'!Y220)/3)</f>
        <v>-0.14532185656458518</v>
      </c>
      <c r="AJ220" s="11">
        <f>'OddsRatio_working_3-way'!U220/(3*'OddsRatio_working_3-way'!X220^(1/3))*SIN(('OddsRatio_working_3-way'!Y220+2*PI())/3)</f>
        <v>-0.3961494699612888</v>
      </c>
      <c r="AK220" s="11">
        <f>'OddsRatio_working_3-way'!U220/(3*'OddsRatio_working_3-way'!X220^(1/3))*SIN(('OddsRatio_working_3-way'!Y220+4*PI())/3)</f>
        <v>0.54147132652587393</v>
      </c>
      <c r="AL220" s="11">
        <f>'OddsRatio_working_3-way'!Z220+'OddsRatio_working_3-way'!AF220</f>
        <v>1.0826712384993091</v>
      </c>
      <c r="AM220" s="11">
        <f>'OddsRatio_working_3-way'!AA220+'OddsRatio_working_3-way'!AG220</f>
        <v>-0.79304045826975278</v>
      </c>
      <c r="AN220" s="11">
        <f>'OddsRatio_working_3-way'!AB220+'OddsRatio_working_3-way'!AH220</f>
        <v>-0.28963078022955591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1.0826712384993091</v>
      </c>
      <c r="AS220" s="11">
        <f>IF(('OddsRatio_working_3-way'!X220=0),IF(Q220&gt;0,-Q220^(1/3),(-Q220)^(1/3)),'OddsRatio_working_3-way'!AM220-'OddsRatio_working_3-way'!R220/3)</f>
        <v>-0.79304045826975278</v>
      </c>
      <c r="AT220" s="11">
        <f>IF(('OddsRatio_working_3-way'!X220=0),IF(Q220&gt;0,-Q220^(1/3),(-Q220)^(1/3)),'OddsRatio_working_3-way'!AN220-'OddsRatio_working_3-way'!R220/3)</f>
        <v>-0.28963078022955591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2.8</v>
      </c>
      <c r="B221" s="4">
        <f>IF('True_Odds_Calculator_3-way'!B222="","",'True_Odds_Calculator_3-way'!B222)</f>
        <v>3.3</v>
      </c>
      <c r="C221" s="4">
        <f>IF('True_Odds_Calculator_3-way'!C222="","",'True_Odds_Calculator_3-way'!C222)</f>
        <v>2.6</v>
      </c>
      <c r="D221" s="9">
        <f t="shared" si="52"/>
        <v>0.34195722539692208</v>
      </c>
      <c r="E221" s="9">
        <f t="shared" si="53"/>
        <v>0.28911076675214326</v>
      </c>
      <c r="F221" s="9">
        <f t="shared" si="54"/>
        <v>0.36893200785093466</v>
      </c>
      <c r="G221" s="9">
        <f t="shared" si="55"/>
        <v>1.0690790896422531</v>
      </c>
      <c r="H221" s="9">
        <f t="shared" si="56"/>
        <v>2.9243423613560555</v>
      </c>
      <c r="I221" s="9">
        <f t="shared" si="57"/>
        <v>3.4588819061771825</v>
      </c>
      <c r="J221" s="9">
        <f t="shared" si="58"/>
        <v>2.7105265434276049</v>
      </c>
      <c r="K221" s="11">
        <f t="shared" si="59"/>
        <v>0.35714285714285715</v>
      </c>
      <c r="L221" s="11">
        <f t="shared" si="60"/>
        <v>0.30303030303030304</v>
      </c>
      <c r="M221" s="11">
        <f t="shared" si="61"/>
        <v>0.38461538461538458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-0.27572427572427571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0.23726273726273728</v>
      </c>
      <c r="Q221" s="11">
        <f>2*'OddsRatio_working_3-way'!K221*'OddsRatio_working_3-way'!L221*'OddsRatio_working_3-way'!M221</f>
        <v>8.3250083250083248E-2</v>
      </c>
      <c r="R221" s="11">
        <f t="shared" si="62"/>
        <v>0</v>
      </c>
      <c r="S221" s="11">
        <f t="shared" si="63"/>
        <v>-0.86050724637681164</v>
      </c>
      <c r="T221" s="11">
        <f t="shared" si="64"/>
        <v>-0.30193236714975846</v>
      </c>
      <c r="U221" s="11">
        <f>'OddsRatio_working_3-way'!S221-'OddsRatio_working_3-way'!R221^2/3</f>
        <v>-0.86050724637681164</v>
      </c>
      <c r="V221" s="11">
        <f>'OddsRatio_working_3-way'!S221*'OddsRatio_working_3-way'!R221/3-2*'OddsRatio_working_3-way'!R221^3/27-'OddsRatio_working_3-way'!T221</f>
        <v>0.30193236714975846</v>
      </c>
      <c r="W221" s="11">
        <f>'OddsRatio_working_3-way'!V221^2+4*'OddsRatio_working_3-way'!U221^3/27</f>
        <v>-3.2342000706784974E-3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0.15362076227136018</v>
      </c>
      <c r="Y221" s="11">
        <f>IF('OddsRatio_working_3-way'!W221&gt;=0,IF('OddsRatio_working_3-way'!V221+SQRT('OddsRatio_working_3-way'!W221)&gt;0,0,PI()),ACOS('OddsRatio_working_3-way'!V221/(2*'OddsRatio_working_3-way'!X221)))</f>
        <v>0.18617236678908555</v>
      </c>
      <c r="Z221" s="11">
        <f>'OddsRatio_working_3-way'!X221^(1/3)*COS('OddsRatio_working_3-way'!Y221/3)</f>
        <v>0.53453954482112653</v>
      </c>
      <c r="AA221" s="11">
        <f>'OddsRatio_working_3-way'!X221^(1/3)*COS(('OddsRatio_working_3-way'!Y221+2*PI())/3)</f>
        <v>-0.29603464440784522</v>
      </c>
      <c r="AB221" s="11">
        <f>'OddsRatio_working_3-way'!X221^(1/3)*COS(('OddsRatio_working_3-way'!Y221+4*PI())/3)</f>
        <v>-0.23850490041328146</v>
      </c>
      <c r="AC221" s="11">
        <f>'OddsRatio_working_3-way'!X221^(1/3)*SIN('OddsRatio_working_3-way'!Y221/3)</f>
        <v>3.3214813181671847E-2</v>
      </c>
      <c r="AD221" s="11">
        <f>'OddsRatio_working_3-way'!X221^(1/3)*SIN(('OddsRatio_working_3-way'!Y221+2*PI())/3)</f>
        <v>0.44631741855163032</v>
      </c>
      <c r="AE221" s="11">
        <f>'OddsRatio_working_3-way'!X221^(1/3)*SIN(('OddsRatio_working_3-way'!Y221+4*PI())/3)</f>
        <v>-0.47953223173330195</v>
      </c>
      <c r="AF221" s="11">
        <f>-'OddsRatio_working_3-way'!U221/(3*'OddsRatio_working_3-way'!X221^(1/3))*COS(('OddsRatio_working_3-way'!Y221)/3)</f>
        <v>0.53453954482112664</v>
      </c>
      <c r="AG221" s="11">
        <f>-'OddsRatio_working_3-way'!U221/(3*'OddsRatio_working_3-way'!X221^(1/3))*COS(('OddsRatio_working_3-way'!Y221+2*PI())/3)</f>
        <v>-0.29603464440784527</v>
      </c>
      <c r="AH221" s="11">
        <f>-'OddsRatio_working_3-way'!U221/(3*'OddsRatio_working_3-way'!X221^(1/3))*COS(('OddsRatio_working_3-way'!Y221+4*PI())/3)</f>
        <v>-0.23850490041328151</v>
      </c>
      <c r="AI221" s="11">
        <f>'OddsRatio_working_3-way'!U221/(3*'OddsRatio_working_3-way'!X221^(1/3))*SIN(('OddsRatio_working_3-way'!Y221)/3)</f>
        <v>-3.3214813181671854E-2</v>
      </c>
      <c r="AJ221" s="11">
        <f>'OddsRatio_working_3-way'!U221/(3*'OddsRatio_working_3-way'!X221^(1/3))*SIN(('OddsRatio_working_3-way'!Y221+2*PI())/3)</f>
        <v>-0.44631741855163037</v>
      </c>
      <c r="AK221" s="11">
        <f>'OddsRatio_working_3-way'!U221/(3*'OddsRatio_working_3-way'!X221^(1/3))*SIN(('OddsRatio_working_3-way'!Y221+4*PI())/3)</f>
        <v>0.47953223173330206</v>
      </c>
      <c r="AL221" s="11">
        <f>'OddsRatio_working_3-way'!Z221+'OddsRatio_working_3-way'!AF221</f>
        <v>1.0690790896422531</v>
      </c>
      <c r="AM221" s="11">
        <f>'OddsRatio_working_3-way'!AA221+'OddsRatio_working_3-way'!AG221</f>
        <v>-0.59206928881569043</v>
      </c>
      <c r="AN221" s="11">
        <f>'OddsRatio_working_3-way'!AB221+'OddsRatio_working_3-way'!AH221</f>
        <v>-0.47700980082656297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1.0690790896422531</v>
      </c>
      <c r="AS221" s="11">
        <f>IF(('OddsRatio_working_3-way'!X221=0),IF(Q221&gt;0,-Q221^(1/3),(-Q221)^(1/3)),'OddsRatio_working_3-way'!AM221-'OddsRatio_working_3-way'!R221/3)</f>
        <v>-0.59206928881569043</v>
      </c>
      <c r="AT221" s="11">
        <f>IF(('OddsRatio_working_3-way'!X221=0),IF(Q221&gt;0,-Q221^(1/3),(-Q221)^(1/3)),'OddsRatio_working_3-way'!AN221-'OddsRatio_working_3-way'!R221/3)</f>
        <v>-0.47700980082656297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1.5</v>
      </c>
      <c r="B222" s="4">
        <f>IF('True_Odds_Calculator_3-way'!B223="","",'True_Odds_Calculator_3-way'!B223)</f>
        <v>4.22</v>
      </c>
      <c r="C222" s="4">
        <f>IF('True_Odds_Calculator_3-way'!C223="","",'True_Odds_Calculator_3-way'!C223)</f>
        <v>6.78</v>
      </c>
      <c r="D222" s="9">
        <f t="shared" si="52"/>
        <v>0.64461516366138283</v>
      </c>
      <c r="E222" s="9">
        <f t="shared" si="53"/>
        <v>0.21975815292048606</v>
      </c>
      <c r="F222" s="9">
        <f t="shared" si="54"/>
        <v>0.13562668341813097</v>
      </c>
      <c r="G222" s="9">
        <f t="shared" si="55"/>
        <v>1.1026263618126768</v>
      </c>
      <c r="H222" s="9">
        <f t="shared" si="56"/>
        <v>1.5513131809063387</v>
      </c>
      <c r="I222" s="9">
        <f t="shared" si="57"/>
        <v>4.5504568850368194</v>
      </c>
      <c r="J222" s="9">
        <f t="shared" si="58"/>
        <v>7.3731803712772725</v>
      </c>
      <c r="K222" s="11">
        <f t="shared" si="59"/>
        <v>0.66666666666666663</v>
      </c>
      <c r="L222" s="11">
        <f t="shared" si="60"/>
        <v>0.23696682464454977</v>
      </c>
      <c r="M222" s="11">
        <f t="shared" si="61"/>
        <v>0.14749262536873156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-0.21683046969294517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0.22135544091673776</v>
      </c>
      <c r="Q222" s="11">
        <f>2*'OddsRatio_working_3-way'!K222*'OddsRatio_working_3-way'!L222*'OddsRatio_working_3-way'!M222</f>
        <v>4.6601145456155312E-2</v>
      </c>
      <c r="R222" s="11">
        <f t="shared" si="62"/>
        <v>0</v>
      </c>
      <c r="S222" s="11">
        <f t="shared" si="63"/>
        <v>-1.0208687055384809</v>
      </c>
      <c r="T222" s="11">
        <f t="shared" si="64"/>
        <v>-0.21491972748178542</v>
      </c>
      <c r="U222" s="11">
        <f>'OddsRatio_working_3-way'!S222-'OddsRatio_working_3-way'!R222^2/3</f>
        <v>-1.0208687055384809</v>
      </c>
      <c r="V222" s="11">
        <f>'OddsRatio_working_3-way'!S222*'OddsRatio_working_3-way'!R222/3-2*'OddsRatio_working_3-way'!R222^3/27-'OddsRatio_working_3-way'!T222</f>
        <v>0.21491972748178542</v>
      </c>
      <c r="W222" s="11">
        <f>'OddsRatio_working_3-way'!V222^2+4*'OddsRatio_working_3-way'!U222^3/27</f>
        <v>-0.11142754238495819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0.1985056873529088</v>
      </c>
      <c r="Y222" s="11">
        <f>IF('OddsRatio_working_3-way'!W222&gt;=0,IF('OddsRatio_working_3-way'!V222+SQRT('OddsRatio_working_3-way'!W222)&gt;0,0,PI()),ACOS('OddsRatio_working_3-way'!V222/(2*'OddsRatio_working_3-way'!X222)))</f>
        <v>0.99876155752718043</v>
      </c>
      <c r="Z222" s="11">
        <f>'OddsRatio_working_3-way'!X222^(1/3)*COS('OddsRatio_working_3-way'!Y222/3)</f>
        <v>0.55131318090633841</v>
      </c>
      <c r="AA222" s="11">
        <f>'OddsRatio_working_3-way'!X222^(1/3)*COS(('OddsRatio_working_3-way'!Y222+2*PI())/3)</f>
        <v>-0.44075507258980634</v>
      </c>
      <c r="AB222" s="11">
        <f>'OddsRatio_working_3-way'!X222^(1/3)*COS(('OddsRatio_working_3-way'!Y222+4*PI())/3)</f>
        <v>-0.11055810831653214</v>
      </c>
      <c r="AC222" s="11">
        <f>'OddsRatio_working_3-way'!X222^(1/3)*SIN('OddsRatio_working_3-way'!Y222/3)</f>
        <v>0.1906393062087722</v>
      </c>
      <c r="AD222" s="11">
        <f>'OddsRatio_working_3-way'!X222^(1/3)*SIN(('OddsRatio_working_3-way'!Y222+2*PI())/3)</f>
        <v>0.38213156700170886</v>
      </c>
      <c r="AE222" s="11">
        <f>'OddsRatio_working_3-way'!X222^(1/3)*SIN(('OddsRatio_working_3-way'!Y222+4*PI())/3)</f>
        <v>-0.57277087321048092</v>
      </c>
      <c r="AF222" s="11">
        <f>-'OddsRatio_working_3-way'!U222/(3*'OddsRatio_working_3-way'!X222^(1/3))*COS(('OddsRatio_working_3-way'!Y222)/3)</f>
        <v>0.55131318090633841</v>
      </c>
      <c r="AG222" s="11">
        <f>-'OddsRatio_working_3-way'!U222/(3*'OddsRatio_working_3-way'!X222^(1/3))*COS(('OddsRatio_working_3-way'!Y222+2*PI())/3)</f>
        <v>-0.44075507258980634</v>
      </c>
      <c r="AH222" s="11">
        <f>-'OddsRatio_working_3-way'!U222/(3*'OddsRatio_working_3-way'!X222^(1/3))*COS(('OddsRatio_working_3-way'!Y222+4*PI())/3)</f>
        <v>-0.11055810831653214</v>
      </c>
      <c r="AI222" s="11">
        <f>'OddsRatio_working_3-way'!U222/(3*'OddsRatio_working_3-way'!X222^(1/3))*SIN(('OddsRatio_working_3-way'!Y222)/3)</f>
        <v>-0.1906393062087722</v>
      </c>
      <c r="AJ222" s="11">
        <f>'OddsRatio_working_3-way'!U222/(3*'OddsRatio_working_3-way'!X222^(1/3))*SIN(('OddsRatio_working_3-way'!Y222+2*PI())/3)</f>
        <v>-0.38213156700170886</v>
      </c>
      <c r="AK222" s="11">
        <f>'OddsRatio_working_3-way'!U222/(3*'OddsRatio_working_3-way'!X222^(1/3))*SIN(('OddsRatio_working_3-way'!Y222+4*PI())/3)</f>
        <v>0.57277087321048092</v>
      </c>
      <c r="AL222" s="11">
        <f>'OddsRatio_working_3-way'!Z222+'OddsRatio_working_3-way'!AF222</f>
        <v>1.1026263618126768</v>
      </c>
      <c r="AM222" s="11">
        <f>'OddsRatio_working_3-way'!AA222+'OddsRatio_working_3-way'!AG222</f>
        <v>-0.88151014517961268</v>
      </c>
      <c r="AN222" s="11">
        <f>'OddsRatio_working_3-way'!AB222+'OddsRatio_working_3-way'!AH222</f>
        <v>-0.22111621663306427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1.1026263618126768</v>
      </c>
      <c r="AS222" s="11">
        <f>IF(('OddsRatio_working_3-way'!X222=0),IF(Q222&gt;0,-Q222^(1/3),(-Q222)^(1/3)),'OddsRatio_working_3-way'!AM222-'OddsRatio_working_3-way'!R222/3)</f>
        <v>-0.88151014517961268</v>
      </c>
      <c r="AT222" s="11">
        <f>IF(('OddsRatio_working_3-way'!X222=0),IF(Q222&gt;0,-Q222^(1/3),(-Q222)^(1/3)),'OddsRatio_working_3-way'!AN222-'OddsRatio_working_3-way'!R222/3)</f>
        <v>-0.22111621663306427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4.04</v>
      </c>
      <c r="B223" s="4">
        <f>IF('True_Odds_Calculator_3-way'!B224="","",'True_Odds_Calculator_3-way'!B224)</f>
        <v>3.73</v>
      </c>
      <c r="C223" s="4">
        <f>IF('True_Odds_Calculator_3-way'!C224="","",'True_Odds_Calculator_3-way'!C224)</f>
        <v>1.82</v>
      </c>
      <c r="D223" s="9">
        <f t="shared" si="52"/>
        <v>0.22853693376035764</v>
      </c>
      <c r="E223" s="9">
        <f t="shared" si="53"/>
        <v>0.24805082719333585</v>
      </c>
      <c r="F223" s="9">
        <f t="shared" si="54"/>
        <v>0.52341223904630674</v>
      </c>
      <c r="G223" s="9">
        <f t="shared" si="55"/>
        <v>1.1104145894407988</v>
      </c>
      <c r="H223" s="9">
        <f t="shared" si="56"/>
        <v>4.3756603519000281</v>
      </c>
      <c r="I223" s="9">
        <f t="shared" si="57"/>
        <v>4.0314318291733802</v>
      </c>
      <c r="J223" s="9">
        <f t="shared" si="58"/>
        <v>1.9105399633414555</v>
      </c>
      <c r="K223" s="11">
        <f t="shared" si="59"/>
        <v>0.24752475247524752</v>
      </c>
      <c r="L223" s="11">
        <f t="shared" si="60"/>
        <v>0.26809651474530832</v>
      </c>
      <c r="M223" s="11">
        <f t="shared" si="61"/>
        <v>0.54945054945054939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-0.24813526929100438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0.24028343381726441</v>
      </c>
      <c r="Q223" s="11">
        <f>2*'OddsRatio_working_3-way'!K223*'OddsRatio_working_3-way'!L223*'OddsRatio_working_3-way'!M223</f>
        <v>7.292365214484503E-2</v>
      </c>
      <c r="R223" s="11">
        <f t="shared" si="62"/>
        <v>0</v>
      </c>
      <c r="S223" s="11">
        <f t="shared" si="63"/>
        <v>-0.96835663266985395</v>
      </c>
      <c r="T223" s="11">
        <f t="shared" si="64"/>
        <v>-0.29388668669798296</v>
      </c>
      <c r="U223" s="11">
        <f>'OddsRatio_working_3-way'!S223-'OddsRatio_working_3-way'!R223^2/3</f>
        <v>-0.96835663266985395</v>
      </c>
      <c r="V223" s="11">
        <f>'OddsRatio_working_3-way'!S223*'OddsRatio_working_3-way'!R223/3-2*'OddsRatio_working_3-way'!R223^3/27-'OddsRatio_working_3-way'!T223</f>
        <v>0.29388668669798296</v>
      </c>
      <c r="W223" s="11">
        <f>'OddsRatio_working_3-way'!V223^2+4*'OddsRatio_working_3-way'!U223^3/27</f>
        <v>-4.8155374123683925E-2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0.18338808490602812</v>
      </c>
      <c r="Y223" s="11">
        <f>IF('OddsRatio_working_3-way'!W223&gt;=0,IF('OddsRatio_working_3-way'!V223+SQRT('OddsRatio_working_3-way'!W223)&gt;0,0,PI()),ACOS('OddsRatio_working_3-way'!V223/(2*'OddsRatio_working_3-way'!X223)))</f>
        <v>0.64138169534547429</v>
      </c>
      <c r="Z223" s="11">
        <f>'OddsRatio_working_3-way'!X223^(1/3)*COS('OddsRatio_working_3-way'!Y223/3)</f>
        <v>0.55520729472039942</v>
      </c>
      <c r="AA223" s="11">
        <f>'OddsRatio_working_3-way'!X223^(1/3)*COS(('OddsRatio_working_3-way'!Y223+2*PI())/3)</f>
        <v>-0.38199619060158779</v>
      </c>
      <c r="AB223" s="11">
        <f>'OddsRatio_working_3-way'!X223^(1/3)*COS(('OddsRatio_working_3-way'!Y223+4*PI())/3)</f>
        <v>-0.17321110411881183</v>
      </c>
      <c r="AC223" s="11">
        <f>'OddsRatio_working_3-way'!X223^(1/3)*SIN('OddsRatio_working_3-way'!Y223/3)</f>
        <v>0.12054212588361016</v>
      </c>
      <c r="AD223" s="11">
        <f>'OddsRatio_working_3-way'!X223^(1/3)*SIN(('OddsRatio_working_3-way'!Y223+2*PI())/3)</f>
        <v>0.4205525586524948</v>
      </c>
      <c r="AE223" s="11">
        <f>'OddsRatio_working_3-way'!X223^(1/3)*SIN(('OddsRatio_working_3-way'!Y223+4*PI())/3)</f>
        <v>-0.54109468453610476</v>
      </c>
      <c r="AF223" s="11">
        <f>-'OddsRatio_working_3-way'!U223/(3*'OddsRatio_working_3-way'!X223^(1/3))*COS(('OddsRatio_working_3-way'!Y223)/3)</f>
        <v>0.55520729472039942</v>
      </c>
      <c r="AG223" s="11">
        <f>-'OddsRatio_working_3-way'!U223/(3*'OddsRatio_working_3-way'!X223^(1/3))*COS(('OddsRatio_working_3-way'!Y223+2*PI())/3)</f>
        <v>-0.38199619060158779</v>
      </c>
      <c r="AH223" s="11">
        <f>-'OddsRatio_working_3-way'!U223/(3*'OddsRatio_working_3-way'!X223^(1/3))*COS(('OddsRatio_working_3-way'!Y223+4*PI())/3)</f>
        <v>-0.17321110411881183</v>
      </c>
      <c r="AI223" s="11">
        <f>'OddsRatio_working_3-way'!U223/(3*'OddsRatio_working_3-way'!X223^(1/3))*SIN(('OddsRatio_working_3-way'!Y223)/3)</f>
        <v>-0.12054212588361016</v>
      </c>
      <c r="AJ223" s="11">
        <f>'OddsRatio_working_3-way'!U223/(3*'OddsRatio_working_3-way'!X223^(1/3))*SIN(('OddsRatio_working_3-way'!Y223+2*PI())/3)</f>
        <v>-0.4205525586524948</v>
      </c>
      <c r="AK223" s="11">
        <f>'OddsRatio_working_3-way'!U223/(3*'OddsRatio_working_3-way'!X223^(1/3))*SIN(('OddsRatio_working_3-way'!Y223+4*PI())/3)</f>
        <v>0.54109468453610476</v>
      </c>
      <c r="AL223" s="11">
        <f>'OddsRatio_working_3-way'!Z223+'OddsRatio_working_3-way'!AF223</f>
        <v>1.1104145894407988</v>
      </c>
      <c r="AM223" s="11">
        <f>'OddsRatio_working_3-way'!AA223+'OddsRatio_working_3-way'!AG223</f>
        <v>-0.76399238120317559</v>
      </c>
      <c r="AN223" s="11">
        <f>'OddsRatio_working_3-way'!AB223+'OddsRatio_working_3-way'!AH223</f>
        <v>-0.34642220823762365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1.1104145894407988</v>
      </c>
      <c r="AS223" s="11">
        <f>IF(('OddsRatio_working_3-way'!X223=0),IF(Q223&gt;0,-Q223^(1/3),(-Q223)^(1/3)),'OddsRatio_working_3-way'!AM223-'OddsRatio_working_3-way'!R223/3)</f>
        <v>-0.76399238120317559</v>
      </c>
      <c r="AT223" s="11">
        <f>IF(('OddsRatio_working_3-way'!X223=0),IF(Q223&gt;0,-Q223^(1/3),(-Q223)^(1/3)),'OddsRatio_working_3-way'!AN223-'OddsRatio_working_3-way'!R223/3)</f>
        <v>-0.34642220823762365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2.06</v>
      </c>
      <c r="B224" s="4">
        <f>IF('True_Odds_Calculator_3-way'!B225="","",'True_Odds_Calculator_3-way'!B225)</f>
        <v>3.47</v>
      </c>
      <c r="C224" s="4">
        <f>IF('True_Odds_Calculator_3-way'!C225="","",'True_Odds_Calculator_3-way'!C225)</f>
        <v>3.43</v>
      </c>
      <c r="D224" s="9">
        <f t="shared" si="52"/>
        <v>0.46053184964457911</v>
      </c>
      <c r="E224" s="9">
        <f t="shared" si="53"/>
        <v>0.26812607363048829</v>
      </c>
      <c r="F224" s="9">
        <f t="shared" si="54"/>
        <v>0.27134207672493255</v>
      </c>
      <c r="G224" s="9">
        <f t="shared" si="55"/>
        <v>1.1050966783496283</v>
      </c>
      <c r="H224" s="9">
        <f t="shared" si="56"/>
        <v>2.1714024790506059</v>
      </c>
      <c r="I224" s="9">
        <f t="shared" si="57"/>
        <v>3.7295887955235818</v>
      </c>
      <c r="J224" s="9">
        <f t="shared" si="58"/>
        <v>3.6853849283895967</v>
      </c>
      <c r="K224" s="11">
        <f t="shared" si="59"/>
        <v>0.4854368932038835</v>
      </c>
      <c r="L224" s="11">
        <f t="shared" si="60"/>
        <v>0.28818443804034583</v>
      </c>
      <c r="M224" s="11">
        <f t="shared" si="61"/>
        <v>0.29154518950437314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-0.25948859640743815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0.24308347967964861</v>
      </c>
      <c r="Q224" s="11">
        <f>2*'OddsRatio_working_3-way'!K224*'OddsRatio_working_3-way'!L224*'OddsRatio_working_3-way'!M224</f>
        <v>8.157163747639215E-2</v>
      </c>
      <c r="R224" s="11">
        <f t="shared" si="62"/>
        <v>0</v>
      </c>
      <c r="S224" s="11">
        <f t="shared" si="63"/>
        <v>-0.93677904557304348</v>
      </c>
      <c r="T224" s="11">
        <f t="shared" si="64"/>
        <v>-0.31435538442048439</v>
      </c>
      <c r="U224" s="11">
        <f>'OddsRatio_working_3-way'!S224-'OddsRatio_working_3-way'!R224^2/3</f>
        <v>-0.93677904557304348</v>
      </c>
      <c r="V224" s="11">
        <f>'OddsRatio_working_3-way'!S224*'OddsRatio_working_3-way'!R224/3-2*'OddsRatio_working_3-way'!R224^3/27-'OddsRatio_working_3-way'!T224</f>
        <v>0.31435538442048439</v>
      </c>
      <c r="W224" s="11">
        <f>'OddsRatio_working_3-way'!V224^2+4*'OddsRatio_working_3-way'!U224^3/27</f>
        <v>-2.2969598480339151E-2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0.17449133660048116</v>
      </c>
      <c r="Y224" s="11">
        <f>IF('OddsRatio_working_3-way'!W224&gt;=0,IF('OddsRatio_working_3-way'!V224+SQRT('OddsRatio_working_3-way'!W224)&gt;0,0,PI()),ACOS('OddsRatio_working_3-way'!V224/(2*'OddsRatio_working_3-way'!X224)))</f>
        <v>0.44924215233579812</v>
      </c>
      <c r="Z224" s="11">
        <f>'OddsRatio_working_3-way'!X224^(1/3)*COS('OddsRatio_working_3-way'!Y224/3)</f>
        <v>0.55254833917481416</v>
      </c>
      <c r="AA224" s="11">
        <f>'OddsRatio_working_3-way'!X224^(1/3)*COS(('OddsRatio_working_3-way'!Y224+2*PI())/3)</f>
        <v>-0.34847189150179142</v>
      </c>
      <c r="AB224" s="11">
        <f>'OddsRatio_working_3-way'!X224^(1/3)*COS(('OddsRatio_working_3-way'!Y224+4*PI())/3)</f>
        <v>-0.20407644767302291</v>
      </c>
      <c r="AC224" s="11">
        <f>'OddsRatio_working_3-way'!X224^(1/3)*SIN('OddsRatio_working_3-way'!Y224/3)</f>
        <v>8.3366748364295001E-2</v>
      </c>
      <c r="AD224" s="11">
        <f>'OddsRatio_working_3-way'!X224^(1/3)*SIN(('OddsRatio_working_3-way'!Y224+2*PI())/3)</f>
        <v>0.4368375243621419</v>
      </c>
      <c r="AE224" s="11">
        <f>'OddsRatio_working_3-way'!X224^(1/3)*SIN(('OddsRatio_working_3-way'!Y224+4*PI())/3)</f>
        <v>-0.52020427272643688</v>
      </c>
      <c r="AF224" s="11">
        <f>-'OddsRatio_working_3-way'!U224/(3*'OddsRatio_working_3-way'!X224^(1/3))*COS(('OddsRatio_working_3-way'!Y224)/3)</f>
        <v>0.55254833917481416</v>
      </c>
      <c r="AG224" s="11">
        <f>-'OddsRatio_working_3-way'!U224/(3*'OddsRatio_working_3-way'!X224^(1/3))*COS(('OddsRatio_working_3-way'!Y224+2*PI())/3)</f>
        <v>-0.34847189150179142</v>
      </c>
      <c r="AH224" s="11">
        <f>-'OddsRatio_working_3-way'!U224/(3*'OddsRatio_working_3-way'!X224^(1/3))*COS(('OddsRatio_working_3-way'!Y224+4*PI())/3)</f>
        <v>-0.20407644767302291</v>
      </c>
      <c r="AI224" s="11">
        <f>'OddsRatio_working_3-way'!U224/(3*'OddsRatio_working_3-way'!X224^(1/3))*SIN(('OddsRatio_working_3-way'!Y224)/3)</f>
        <v>-8.3366748364295001E-2</v>
      </c>
      <c r="AJ224" s="11">
        <f>'OddsRatio_working_3-way'!U224/(3*'OddsRatio_working_3-way'!X224^(1/3))*SIN(('OddsRatio_working_3-way'!Y224+2*PI())/3)</f>
        <v>-0.4368375243621419</v>
      </c>
      <c r="AK224" s="11">
        <f>'OddsRatio_working_3-way'!U224/(3*'OddsRatio_working_3-way'!X224^(1/3))*SIN(('OddsRatio_working_3-way'!Y224+4*PI())/3)</f>
        <v>0.52020427272643688</v>
      </c>
      <c r="AL224" s="11">
        <f>'OddsRatio_working_3-way'!Z224+'OddsRatio_working_3-way'!AF224</f>
        <v>1.1050966783496283</v>
      </c>
      <c r="AM224" s="11">
        <f>'OddsRatio_working_3-way'!AA224+'OddsRatio_working_3-way'!AG224</f>
        <v>-0.69694378300358284</v>
      </c>
      <c r="AN224" s="11">
        <f>'OddsRatio_working_3-way'!AB224+'OddsRatio_working_3-way'!AH224</f>
        <v>-0.40815289534604582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1.1050966783496283</v>
      </c>
      <c r="AS224" s="11">
        <f>IF(('OddsRatio_working_3-way'!X224=0),IF(Q224&gt;0,-Q224^(1/3),(-Q224)^(1/3)),'OddsRatio_working_3-way'!AM224-'OddsRatio_working_3-way'!R224/3)</f>
        <v>-0.69694378300358284</v>
      </c>
      <c r="AT224" s="11">
        <f>IF(('OddsRatio_working_3-way'!X224=0),IF(Q224&gt;0,-Q224^(1/3),(-Q224)^(1/3)),'OddsRatio_working_3-way'!AN224-'OddsRatio_working_3-way'!R224/3)</f>
        <v>-0.40815289534604582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3.09</v>
      </c>
      <c r="B225" s="4">
        <f>IF('True_Odds_Calculator_3-way'!B226="","",'True_Odds_Calculator_3-way'!B226)</f>
        <v>3.22</v>
      </c>
      <c r="C225" s="4">
        <f>IF('True_Odds_Calculator_3-way'!C226="","",'True_Odds_Calculator_3-way'!C226)</f>
        <v>2.54</v>
      </c>
      <c r="D225" s="9">
        <f t="shared" si="52"/>
        <v>0.31454560444528268</v>
      </c>
      <c r="E225" s="9">
        <f t="shared" si="53"/>
        <v>0.30168306943057843</v>
      </c>
      <c r="F225" s="9">
        <f t="shared" si="54"/>
        <v>0.38377132612413895</v>
      </c>
      <c r="G225" s="9">
        <f t="shared" si="55"/>
        <v>1.0426742757752137</v>
      </c>
      <c r="H225" s="9">
        <f t="shared" si="56"/>
        <v>3.1791892363701959</v>
      </c>
      <c r="I225" s="9">
        <f t="shared" si="57"/>
        <v>3.3147368922209743</v>
      </c>
      <c r="J225" s="9">
        <f t="shared" si="58"/>
        <v>2.6057183846938292</v>
      </c>
      <c r="K225" s="11">
        <f t="shared" si="59"/>
        <v>0.3236245954692557</v>
      </c>
      <c r="L225" s="11">
        <f t="shared" si="60"/>
        <v>0.3105590062111801</v>
      </c>
      <c r="M225" s="11">
        <f t="shared" si="61"/>
        <v>0.39370078740157477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-0.28273001332832548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0.23147697504464534</v>
      </c>
      <c r="Q225" s="11">
        <f>2*'OddsRatio_working_3-way'!K225*'OddsRatio_working_3-way'!L225*'OddsRatio_working_3-way'!M225</f>
        <v>7.9137427365690724E-2</v>
      </c>
      <c r="R225" s="11">
        <f t="shared" si="62"/>
        <v>0</v>
      </c>
      <c r="S225" s="11">
        <f t="shared" si="63"/>
        <v>-0.8187209144146943</v>
      </c>
      <c r="T225" s="11">
        <f t="shared" si="64"/>
        <v>-0.27990458612468183</v>
      </c>
      <c r="U225" s="11">
        <f>'OddsRatio_working_3-way'!S225-'OddsRatio_working_3-way'!R225^2/3</f>
        <v>-0.8187209144146943</v>
      </c>
      <c r="V225" s="11">
        <f>'OddsRatio_working_3-way'!S225*'OddsRatio_working_3-way'!R225/3-2*'OddsRatio_working_3-way'!R225^3/27-'OddsRatio_working_3-way'!T225</f>
        <v>0.27990458612468183</v>
      </c>
      <c r="W225" s="11">
        <f>'OddsRatio_working_3-way'!V225^2+4*'OddsRatio_working_3-way'!U225^3/27</f>
        <v>-2.9559191363112552E-3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0.14256796315261425</v>
      </c>
      <c r="Y225" s="11">
        <f>IF('OddsRatio_working_3-way'!W225&gt;=0,IF('OddsRatio_working_3-way'!V225+SQRT('OddsRatio_working_3-way'!W225)&gt;0,0,PI()),ACOS('OddsRatio_working_3-way'!V225/(2*'OddsRatio_working_3-way'!X225)))</f>
        <v>0.19184997510601609</v>
      </c>
      <c r="Z225" s="11">
        <f>'OddsRatio_working_3-way'!X225^(1/3)*COS('OddsRatio_working_3-way'!Y225/3)</f>
        <v>0.52133713788760683</v>
      </c>
      <c r="AA225" s="11">
        <f>'OddsRatio_working_3-way'!X225^(1/3)*COS(('OddsRatio_working_3-way'!Y225+2*PI())/3)</f>
        <v>-0.28958085176689402</v>
      </c>
      <c r="AB225" s="11">
        <f>'OddsRatio_working_3-way'!X225^(1/3)*COS(('OddsRatio_working_3-way'!Y225+4*PI())/3)</f>
        <v>-0.23175628612071267</v>
      </c>
      <c r="AC225" s="11">
        <f>'OddsRatio_working_3-way'!X225^(1/3)*SIN('OddsRatio_working_3-way'!Y225/3)</f>
        <v>3.3385028541596015E-2</v>
      </c>
      <c r="AD225" s="11">
        <f>'OddsRatio_working_3-way'!X225^(1/3)*SIN(('OddsRatio_working_3-way'!Y225+2*PI())/3)</f>
        <v>0.43479869107614028</v>
      </c>
      <c r="AE225" s="11">
        <f>'OddsRatio_working_3-way'!X225^(1/3)*SIN(('OddsRatio_working_3-way'!Y225+4*PI())/3)</f>
        <v>-0.46818371961773625</v>
      </c>
      <c r="AF225" s="11">
        <f>-'OddsRatio_working_3-way'!U225/(3*'OddsRatio_working_3-way'!X225^(1/3))*COS(('OddsRatio_working_3-way'!Y225)/3)</f>
        <v>0.52133713788760683</v>
      </c>
      <c r="AG225" s="11">
        <f>-'OddsRatio_working_3-way'!U225/(3*'OddsRatio_working_3-way'!X225^(1/3))*COS(('OddsRatio_working_3-way'!Y225+2*PI())/3)</f>
        <v>-0.28958085176689402</v>
      </c>
      <c r="AH225" s="11">
        <f>-'OddsRatio_working_3-way'!U225/(3*'OddsRatio_working_3-way'!X225^(1/3))*COS(('OddsRatio_working_3-way'!Y225+4*PI())/3)</f>
        <v>-0.23175628612071267</v>
      </c>
      <c r="AI225" s="11">
        <f>'OddsRatio_working_3-way'!U225/(3*'OddsRatio_working_3-way'!X225^(1/3))*SIN(('OddsRatio_working_3-way'!Y225)/3)</f>
        <v>-3.3385028541596015E-2</v>
      </c>
      <c r="AJ225" s="11">
        <f>'OddsRatio_working_3-way'!U225/(3*'OddsRatio_working_3-way'!X225^(1/3))*SIN(('OddsRatio_working_3-way'!Y225+2*PI())/3)</f>
        <v>-0.43479869107614028</v>
      </c>
      <c r="AK225" s="11">
        <f>'OddsRatio_working_3-way'!U225/(3*'OddsRatio_working_3-way'!X225^(1/3))*SIN(('OddsRatio_working_3-way'!Y225+4*PI())/3)</f>
        <v>0.46818371961773625</v>
      </c>
      <c r="AL225" s="11">
        <f>'OddsRatio_working_3-way'!Z225+'OddsRatio_working_3-way'!AF225</f>
        <v>1.0426742757752137</v>
      </c>
      <c r="AM225" s="11">
        <f>'OddsRatio_working_3-way'!AA225+'OddsRatio_working_3-way'!AG225</f>
        <v>-0.57916170353378804</v>
      </c>
      <c r="AN225" s="11">
        <f>'OddsRatio_working_3-way'!AB225+'OddsRatio_working_3-way'!AH225</f>
        <v>-0.46351257224142534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1.0426742757752137</v>
      </c>
      <c r="AS225" s="11">
        <f>IF(('OddsRatio_working_3-way'!X225=0),IF(Q225&gt;0,-Q225^(1/3),(-Q225)^(1/3)),'OddsRatio_working_3-way'!AM225-'OddsRatio_working_3-way'!R225/3)</f>
        <v>-0.57916170353378804</v>
      </c>
      <c r="AT225" s="11">
        <f>IF(('OddsRatio_working_3-way'!X225=0),IF(Q225&gt;0,-Q225^(1/3),(-Q225)^(1/3)),'OddsRatio_working_3-way'!AN225-'OddsRatio_working_3-way'!R225/3)</f>
        <v>-0.46351257224142534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14.15</v>
      </c>
      <c r="B226" s="4">
        <f>IF('True_Odds_Calculator_3-way'!B227="","",'True_Odds_Calculator_3-way'!B227)</f>
        <v>5.78</v>
      </c>
      <c r="C226" s="4">
        <f>IF('True_Odds_Calculator_3-way'!C227="","",'True_Odds_Calculator_3-way'!C227)</f>
        <v>1.28</v>
      </c>
      <c r="D226" s="9">
        <f t="shared" si="52"/>
        <v>6.6459398983463439E-2</v>
      </c>
      <c r="E226" s="9">
        <f t="shared" si="53"/>
        <v>0.16377392593400839</v>
      </c>
      <c r="F226" s="9">
        <f t="shared" si="54"/>
        <v>0.76976667508252794</v>
      </c>
      <c r="G226" s="9">
        <f t="shared" si="55"/>
        <v>1.0681962487101706</v>
      </c>
      <c r="H226" s="9">
        <f t="shared" si="56"/>
        <v>15.046780670538745</v>
      </c>
      <c r="I226" s="9">
        <f t="shared" si="57"/>
        <v>6.1059780688346166</v>
      </c>
      <c r="J226" s="9">
        <f t="shared" si="58"/>
        <v>1.2990949496388478</v>
      </c>
      <c r="K226" s="11">
        <f t="shared" si="59"/>
        <v>7.0671378091872794E-2</v>
      </c>
      <c r="L226" s="11">
        <f t="shared" si="60"/>
        <v>0.17301038062283736</v>
      </c>
      <c r="M226" s="11">
        <f t="shared" si="61"/>
        <v>0.78125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-0.16811924572364789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0.17394650127770916</v>
      </c>
      <c r="Q226" s="11">
        <f>2*'OddsRatio_working_3-way'!K226*'OddsRatio_working_3-way'!L226*'OddsRatio_working_3-way'!M226</f>
        <v>1.9104503160649003E-2</v>
      </c>
      <c r="R226" s="11">
        <f t="shared" si="62"/>
        <v>0</v>
      </c>
      <c r="S226" s="11">
        <f t="shared" si="63"/>
        <v>-1.0346614424123699</v>
      </c>
      <c r="T226" s="11">
        <f t="shared" si="64"/>
        <v>-0.11363662190141349</v>
      </c>
      <c r="U226" s="11">
        <f>'OddsRatio_working_3-way'!S226-'OddsRatio_working_3-way'!R226^2/3</f>
        <v>-1.0346614424123699</v>
      </c>
      <c r="V226" s="11">
        <f>'OddsRatio_working_3-way'!S226*'OddsRatio_working_3-way'!R226/3-2*'OddsRatio_working_3-way'!R226^3/27-'OddsRatio_working_3-way'!T226</f>
        <v>0.11363662190141349</v>
      </c>
      <c r="W226" s="11">
        <f>'OddsRatio_working_3-way'!V226^2+4*'OddsRatio_working_3-way'!U226^3/27</f>
        <v>-0.15118008361538596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0.20254219650022978</v>
      </c>
      <c r="Y226" s="11">
        <f>IF('OddsRatio_working_3-way'!W226&gt;=0,IF('OddsRatio_working_3-way'!V226+SQRT('OddsRatio_working_3-way'!W226)&gt;0,0,PI()),ACOS('OddsRatio_working_3-way'!V226/(2*'OddsRatio_working_3-way'!X226)))</f>
        <v>1.2864544693612514</v>
      </c>
      <c r="Z226" s="11">
        <f>'OddsRatio_working_3-way'!X226^(1/3)*COS('OddsRatio_working_3-way'!Y226/3)</f>
        <v>0.5340981243550853</v>
      </c>
      <c r="AA226" s="11">
        <f>'OddsRatio_working_3-way'!X226^(1/3)*COS(('OddsRatio_working_3-way'!Y226+2*PI())/3)</f>
        <v>-0.47851952293596006</v>
      </c>
      <c r="AB226" s="11">
        <f>'OddsRatio_working_3-way'!X226^(1/3)*COS(('OddsRatio_working_3-way'!Y226+4*PI())/3)</f>
        <v>-5.5578601419125157E-2</v>
      </c>
      <c r="AC226" s="11">
        <f>'OddsRatio_working_3-way'!X226^(1/3)*SIN('OddsRatio_working_3-way'!Y226/3)</f>
        <v>0.24418505488905304</v>
      </c>
      <c r="AD226" s="11">
        <f>'OddsRatio_working_3-way'!X226^(1/3)*SIN(('OddsRatio_working_3-way'!Y226+2*PI())/3)</f>
        <v>0.34045001636059768</v>
      </c>
      <c r="AE226" s="11">
        <f>'OddsRatio_working_3-way'!X226^(1/3)*SIN(('OddsRatio_working_3-way'!Y226+4*PI())/3)</f>
        <v>-0.58463507124965064</v>
      </c>
      <c r="AF226" s="11">
        <f>-'OddsRatio_working_3-way'!U226/(3*'OddsRatio_working_3-way'!X226^(1/3))*COS(('OddsRatio_working_3-way'!Y226)/3)</f>
        <v>0.53409812435508519</v>
      </c>
      <c r="AG226" s="11">
        <f>-'OddsRatio_working_3-way'!U226/(3*'OddsRatio_working_3-way'!X226^(1/3))*COS(('OddsRatio_working_3-way'!Y226+2*PI())/3)</f>
        <v>-0.47851952293595995</v>
      </c>
      <c r="AH226" s="11">
        <f>-'OddsRatio_working_3-way'!U226/(3*'OddsRatio_working_3-way'!X226^(1/3))*COS(('OddsRatio_working_3-way'!Y226+4*PI())/3)</f>
        <v>-5.557860141912515E-2</v>
      </c>
      <c r="AI226" s="11">
        <f>'OddsRatio_working_3-way'!U226/(3*'OddsRatio_working_3-way'!X226^(1/3))*SIN(('OddsRatio_working_3-way'!Y226)/3)</f>
        <v>-0.24418505488905298</v>
      </c>
      <c r="AJ226" s="11">
        <f>'OddsRatio_working_3-way'!U226/(3*'OddsRatio_working_3-way'!X226^(1/3))*SIN(('OddsRatio_working_3-way'!Y226+2*PI())/3)</f>
        <v>-0.34045001636059763</v>
      </c>
      <c r="AK226" s="11">
        <f>'OddsRatio_working_3-way'!U226/(3*'OddsRatio_working_3-way'!X226^(1/3))*SIN(('OddsRatio_working_3-way'!Y226+4*PI())/3)</f>
        <v>0.58463507124965053</v>
      </c>
      <c r="AL226" s="11">
        <f>'OddsRatio_working_3-way'!Z226+'OddsRatio_working_3-way'!AF226</f>
        <v>1.0681962487101706</v>
      </c>
      <c r="AM226" s="11">
        <f>'OddsRatio_working_3-way'!AA226+'OddsRatio_working_3-way'!AG226</f>
        <v>-0.95703904587192001</v>
      </c>
      <c r="AN226" s="11">
        <f>'OddsRatio_working_3-way'!AB226+'OddsRatio_working_3-way'!AH226</f>
        <v>-0.11115720283825031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1.0681962487101706</v>
      </c>
      <c r="AS226" s="11">
        <f>IF(('OddsRatio_working_3-way'!X226=0),IF(Q226&gt;0,-Q226^(1/3),(-Q226)^(1/3)),'OddsRatio_working_3-way'!AM226-'OddsRatio_working_3-way'!R226/3)</f>
        <v>-0.95703904587192001</v>
      </c>
      <c r="AT226" s="11">
        <f>IF(('OddsRatio_working_3-way'!X226=0),IF(Q226&gt;0,-Q226^(1/3),(-Q226)^(1/3)),'OddsRatio_working_3-way'!AN226-'OddsRatio_working_3-way'!R226/3)</f>
        <v>-0.11115720283825031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1.99</v>
      </c>
      <c r="B227" s="4">
        <f>IF('True_Odds_Calculator_3-way'!B228="","",'True_Odds_Calculator_3-way'!B228)</f>
        <v>3.78</v>
      </c>
      <c r="C227" s="4">
        <f>IF('True_Odds_Calculator_3-way'!C228="","",'True_Odds_Calculator_3-way'!C228)</f>
        <v>3.89</v>
      </c>
      <c r="D227" s="9">
        <f t="shared" si="52"/>
        <v>0.49296707653447019</v>
      </c>
      <c r="E227" s="9">
        <f t="shared" si="53"/>
        <v>0.25718815981747573</v>
      </c>
      <c r="F227" s="9">
        <f t="shared" si="54"/>
        <v>0.24984476364805433</v>
      </c>
      <c r="G227" s="9">
        <f t="shared" si="55"/>
        <v>1.0389222577447073</v>
      </c>
      <c r="H227" s="9">
        <f t="shared" si="56"/>
        <v>2.0285330351672606</v>
      </c>
      <c r="I227" s="9">
        <f t="shared" si="57"/>
        <v>3.8882038765302864</v>
      </c>
      <c r="J227" s="9">
        <f t="shared" si="58"/>
        <v>4.002485324882203</v>
      </c>
      <c r="K227" s="11">
        <f t="shared" si="59"/>
        <v>0.50251256281407031</v>
      </c>
      <c r="L227" s="11">
        <f t="shared" si="60"/>
        <v>0.26455026455026459</v>
      </c>
      <c r="M227" s="11">
        <f t="shared" si="61"/>
        <v>0.25706940874035988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-0.27182121896051459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0.22760392733652349</v>
      </c>
      <c r="Q227" s="11">
        <f>2*'OddsRatio_working_3-way'!K227*'OddsRatio_working_3-way'!L227*'OddsRatio_working_3-way'!M227</f>
        <v>6.834952772868573E-2</v>
      </c>
      <c r="R227" s="11">
        <f t="shared" si="62"/>
        <v>0</v>
      </c>
      <c r="S227" s="11">
        <f t="shared" si="63"/>
        <v>-0.83732950726553024</v>
      </c>
      <c r="T227" s="11">
        <f t="shared" si="64"/>
        <v>-0.25145030248214123</v>
      </c>
      <c r="U227" s="11">
        <f>'OddsRatio_working_3-way'!S227-'OddsRatio_working_3-way'!R227^2/3</f>
        <v>-0.83732950726553024</v>
      </c>
      <c r="V227" s="11">
        <f>'OddsRatio_working_3-way'!S227*'OddsRatio_working_3-way'!R227/3-2*'OddsRatio_working_3-way'!R227^3/27-'OddsRatio_working_3-way'!T227</f>
        <v>0.25145030248214123</v>
      </c>
      <c r="W227" s="11">
        <f>'OddsRatio_working_3-way'!V227^2+4*'OddsRatio_working_3-way'!U227^3/27</f>
        <v>-2.3745938477078579E-2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0.14745608930749426</v>
      </c>
      <c r="Y227" s="11">
        <f>IF('OddsRatio_working_3-way'!W227&gt;=0,IF('OddsRatio_working_3-way'!V227+SQRT('OddsRatio_working_3-way'!W227)&gt;0,0,PI()),ACOS('OddsRatio_working_3-way'!V227/(2*'OddsRatio_working_3-way'!X227)))</f>
        <v>0.54980250477795001</v>
      </c>
      <c r="Z227" s="11">
        <f>'OddsRatio_working_3-way'!X227^(1/3)*COS('OddsRatio_working_3-way'!Y227/3)</f>
        <v>0.51946112887235374</v>
      </c>
      <c r="AA227" s="11">
        <f>'OddsRatio_working_3-way'!X227^(1/3)*COS(('OddsRatio_working_3-way'!Y227+2*PI())/3)</f>
        <v>-0.34311208822518829</v>
      </c>
      <c r="AB227" s="11">
        <f>'OddsRatio_working_3-way'!X227^(1/3)*COS(('OddsRatio_working_3-way'!Y227+4*PI())/3)</f>
        <v>-0.1763490406471652</v>
      </c>
      <c r="AC227" s="11">
        <f>'OddsRatio_working_3-way'!X227^(1/3)*SIN('OddsRatio_working_3-way'!Y227/3)</f>
        <v>9.6280690410053965E-2</v>
      </c>
      <c r="AD227" s="11">
        <f>'OddsRatio_working_3-way'!X227^(1/3)*SIN(('OddsRatio_working_3-way'!Y227+2*PI())/3)</f>
        <v>0.40172618867697363</v>
      </c>
      <c r="AE227" s="11">
        <f>'OddsRatio_working_3-way'!X227^(1/3)*SIN(('OddsRatio_working_3-way'!Y227+4*PI())/3)</f>
        <v>-0.49800687908702757</v>
      </c>
      <c r="AF227" s="11">
        <f>-'OddsRatio_working_3-way'!U227/(3*'OddsRatio_working_3-way'!X227^(1/3))*COS(('OddsRatio_working_3-way'!Y227)/3)</f>
        <v>0.51946112887235363</v>
      </c>
      <c r="AG227" s="11">
        <f>-'OddsRatio_working_3-way'!U227/(3*'OddsRatio_working_3-way'!X227^(1/3))*COS(('OddsRatio_working_3-way'!Y227+2*PI())/3)</f>
        <v>-0.34311208822518824</v>
      </c>
      <c r="AH227" s="11">
        <f>-'OddsRatio_working_3-way'!U227/(3*'OddsRatio_working_3-way'!X227^(1/3))*COS(('OddsRatio_working_3-way'!Y227+4*PI())/3)</f>
        <v>-0.17634904064716517</v>
      </c>
      <c r="AI227" s="11">
        <f>'OddsRatio_working_3-way'!U227/(3*'OddsRatio_working_3-way'!X227^(1/3))*SIN(('OddsRatio_working_3-way'!Y227)/3)</f>
        <v>-9.6280690410053937E-2</v>
      </c>
      <c r="AJ227" s="11">
        <f>'OddsRatio_working_3-way'!U227/(3*'OddsRatio_working_3-way'!X227^(1/3))*SIN(('OddsRatio_working_3-way'!Y227+2*PI())/3)</f>
        <v>-0.40172618867697352</v>
      </c>
      <c r="AK227" s="11">
        <f>'OddsRatio_working_3-way'!U227/(3*'OddsRatio_working_3-way'!X227^(1/3))*SIN(('OddsRatio_working_3-way'!Y227+4*PI())/3)</f>
        <v>0.49800687908702745</v>
      </c>
      <c r="AL227" s="11">
        <f>'OddsRatio_working_3-way'!Z227+'OddsRatio_working_3-way'!AF227</f>
        <v>1.0389222577447073</v>
      </c>
      <c r="AM227" s="11">
        <f>'OddsRatio_working_3-way'!AA227+'OddsRatio_working_3-way'!AG227</f>
        <v>-0.68622417645037648</v>
      </c>
      <c r="AN227" s="11">
        <f>'OddsRatio_working_3-way'!AB227+'OddsRatio_working_3-way'!AH227</f>
        <v>-0.35269808129433033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1.0389222577447073</v>
      </c>
      <c r="AS227" s="11">
        <f>IF(('OddsRatio_working_3-way'!X227=0),IF(Q227&gt;0,-Q227^(1/3),(-Q227)^(1/3)),'OddsRatio_working_3-way'!AM227-'OddsRatio_working_3-way'!R227/3)</f>
        <v>-0.68622417645037648</v>
      </c>
      <c r="AT227" s="11">
        <f>IF(('OddsRatio_working_3-way'!X227=0),IF(Q227&gt;0,-Q227^(1/3),(-Q227)^(1/3)),'OddsRatio_working_3-way'!AN227-'OddsRatio_working_3-way'!R227/3)</f>
        <v>-0.35269808129433033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1.84</v>
      </c>
      <c r="B228" s="4">
        <f>IF('True_Odds_Calculator_3-way'!B229="","",'True_Odds_Calculator_3-way'!B229)</f>
        <v>3.56</v>
      </c>
      <c r="C228" s="4">
        <f>IF('True_Odds_Calculator_3-way'!C229="","",'True_Odds_Calculator_3-way'!C229)</f>
        <v>5.0199999999999996</v>
      </c>
      <c r="D228" s="9">
        <f t="shared" si="52"/>
        <v>0.53381551492199608</v>
      </c>
      <c r="E228" s="9">
        <f t="shared" si="53"/>
        <v>0.27311173197225308</v>
      </c>
      <c r="F228" s="9">
        <f t="shared" si="54"/>
        <v>0.19307275310575067</v>
      </c>
      <c r="G228" s="9">
        <f t="shared" si="55"/>
        <v>1.0396504304223215</v>
      </c>
      <c r="H228" s="9">
        <f t="shared" si="56"/>
        <v>1.8733063615547503</v>
      </c>
      <c r="I228" s="9">
        <f t="shared" si="57"/>
        <v>3.6615051018811431</v>
      </c>
      <c r="J228" s="9">
        <f t="shared" si="58"/>
        <v>5.1793947302977319</v>
      </c>
      <c r="K228" s="11">
        <f t="shared" si="59"/>
        <v>0.54347826086956519</v>
      </c>
      <c r="L228" s="11">
        <f t="shared" si="60"/>
        <v>0.2808988764044944</v>
      </c>
      <c r="M228" s="11">
        <f t="shared" si="61"/>
        <v>0.19920318725099603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-0.26288981835238423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0.22564845649157161</v>
      </c>
      <c r="Q228" s="11">
        <f>2*'OddsRatio_working_3-way'!K228*'OddsRatio_working_3-way'!L228*'OddsRatio_working_3-way'!M228</f>
        <v>6.0821686385868358E-2</v>
      </c>
      <c r="R228" s="11">
        <f t="shared" si="62"/>
        <v>0</v>
      </c>
      <c r="S228" s="11">
        <f t="shared" si="63"/>
        <v>-0.85833851575456088</v>
      </c>
      <c r="T228" s="11">
        <f t="shared" si="64"/>
        <v>-0.23135809049988165</v>
      </c>
      <c r="U228" s="11">
        <f>'OddsRatio_working_3-way'!S228-'OddsRatio_working_3-way'!R228^2/3</f>
        <v>-0.85833851575456088</v>
      </c>
      <c r="V228" s="11">
        <f>'OddsRatio_working_3-way'!S228*'OddsRatio_working_3-way'!R228/3-2*'OddsRatio_working_3-way'!R228^3/27-'OddsRatio_working_3-way'!T228</f>
        <v>0.23135809049988165</v>
      </c>
      <c r="W228" s="11">
        <f>'OddsRatio_working_3-way'!V228^2+4*'OddsRatio_working_3-way'!U228^3/27</f>
        <v>-4.0158858602734361E-2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0.15304037428280631</v>
      </c>
      <c r="Y228" s="11">
        <f>IF('OddsRatio_working_3-way'!W228&gt;=0,IF('OddsRatio_working_3-way'!V228+SQRT('OddsRatio_working_3-way'!W228)&gt;0,0,PI()),ACOS('OddsRatio_working_3-way'!V228/(2*'OddsRatio_working_3-way'!X228)))</f>
        <v>0.71381024866370657</v>
      </c>
      <c r="Z228" s="11">
        <f>'OddsRatio_working_3-way'!X228^(1/3)*COS('OddsRatio_working_3-way'!Y228/3)</f>
        <v>0.51982521521116076</v>
      </c>
      <c r="AA228" s="11">
        <f>'OddsRatio_working_3-way'!X228^(1/3)*COS(('OddsRatio_working_3-way'!Y228+2*PI())/3)</f>
        <v>-0.36909565648059123</v>
      </c>
      <c r="AB228" s="11">
        <f>'OddsRatio_working_3-way'!X228^(1/3)*COS(('OddsRatio_working_3-way'!Y228+4*PI())/3)</f>
        <v>-0.15072955873056962</v>
      </c>
      <c r="AC228" s="11">
        <f>'OddsRatio_working_3-way'!X228^(1/3)*SIN('OddsRatio_working_3-way'!Y228/3)</f>
        <v>0.12607372531786321</v>
      </c>
      <c r="AD228" s="11">
        <f>'OddsRatio_working_3-way'!X228^(1/3)*SIN(('OddsRatio_working_3-way'!Y228+2*PI())/3)</f>
        <v>0.38714497924164665</v>
      </c>
      <c r="AE228" s="11">
        <f>'OddsRatio_working_3-way'!X228^(1/3)*SIN(('OddsRatio_working_3-way'!Y228+4*PI())/3)</f>
        <v>-0.51321870455950969</v>
      </c>
      <c r="AF228" s="11">
        <f>-'OddsRatio_working_3-way'!U228/(3*'OddsRatio_working_3-way'!X228^(1/3))*COS(('OddsRatio_working_3-way'!Y228)/3)</f>
        <v>0.51982521521116076</v>
      </c>
      <c r="AG228" s="11">
        <f>-'OddsRatio_working_3-way'!U228/(3*'OddsRatio_working_3-way'!X228^(1/3))*COS(('OddsRatio_working_3-way'!Y228+2*PI())/3)</f>
        <v>-0.36909565648059123</v>
      </c>
      <c r="AH228" s="11">
        <f>-'OddsRatio_working_3-way'!U228/(3*'OddsRatio_working_3-way'!X228^(1/3))*COS(('OddsRatio_working_3-way'!Y228+4*PI())/3)</f>
        <v>-0.15072955873056962</v>
      </c>
      <c r="AI228" s="11">
        <f>'OddsRatio_working_3-way'!U228/(3*'OddsRatio_working_3-way'!X228^(1/3))*SIN(('OddsRatio_working_3-way'!Y228)/3)</f>
        <v>-0.12607372531786321</v>
      </c>
      <c r="AJ228" s="11">
        <f>'OddsRatio_working_3-way'!U228/(3*'OddsRatio_working_3-way'!X228^(1/3))*SIN(('OddsRatio_working_3-way'!Y228+2*PI())/3)</f>
        <v>-0.38714497924164665</v>
      </c>
      <c r="AK228" s="11">
        <f>'OddsRatio_working_3-way'!U228/(3*'OddsRatio_working_3-way'!X228^(1/3))*SIN(('OddsRatio_working_3-way'!Y228+4*PI())/3)</f>
        <v>0.51321870455950969</v>
      </c>
      <c r="AL228" s="11">
        <f>'OddsRatio_working_3-way'!Z228+'OddsRatio_working_3-way'!AF228</f>
        <v>1.0396504304223215</v>
      </c>
      <c r="AM228" s="11">
        <f>'OddsRatio_working_3-way'!AA228+'OddsRatio_working_3-way'!AG228</f>
        <v>-0.73819131296118246</v>
      </c>
      <c r="AN228" s="11">
        <f>'OddsRatio_working_3-way'!AB228+'OddsRatio_working_3-way'!AH228</f>
        <v>-0.30145911746113924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1.0396504304223215</v>
      </c>
      <c r="AS228" s="11">
        <f>IF(('OddsRatio_working_3-way'!X228=0),IF(Q228&gt;0,-Q228^(1/3),(-Q228)^(1/3)),'OddsRatio_working_3-way'!AM228-'OddsRatio_working_3-way'!R228/3)</f>
        <v>-0.73819131296118246</v>
      </c>
      <c r="AT228" s="11">
        <f>IF(('OddsRatio_working_3-way'!X228=0),IF(Q228&gt;0,-Q228^(1/3),(-Q228)^(1/3)),'OddsRatio_working_3-way'!AN228-'OddsRatio_working_3-way'!R228/3)</f>
        <v>-0.30145911746113924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2.75</v>
      </c>
      <c r="B229" s="4">
        <f>IF('True_Odds_Calculator_3-way'!B230="","",'True_Odds_Calculator_3-way'!B230)</f>
        <v>3.64</v>
      </c>
      <c r="C229" s="4">
        <f>IF('True_Odds_Calculator_3-way'!C230="","",'True_Odds_Calculator_3-way'!C230)</f>
        <v>2.61</v>
      </c>
      <c r="D229" s="9">
        <f t="shared" si="52"/>
        <v>0.35617139563004252</v>
      </c>
      <c r="E229" s="9">
        <f t="shared" si="53"/>
        <v>0.26831594545069565</v>
      </c>
      <c r="F229" s="9">
        <f t="shared" si="54"/>
        <v>0.37551265891926178</v>
      </c>
      <c r="G229" s="9">
        <f t="shared" si="55"/>
        <v>1.032935446680614</v>
      </c>
      <c r="H229" s="9">
        <f t="shared" si="56"/>
        <v>2.8076370316910748</v>
      </c>
      <c r="I229" s="9">
        <f t="shared" si="57"/>
        <v>3.726949579236821</v>
      </c>
      <c r="J229" s="9">
        <f t="shared" si="58"/>
        <v>2.6630260691557885</v>
      </c>
      <c r="K229" s="11">
        <f t="shared" si="59"/>
        <v>0.36363636363636365</v>
      </c>
      <c r="L229" s="11">
        <f t="shared" si="60"/>
        <v>0.27472527472527469</v>
      </c>
      <c r="M229" s="11">
        <f t="shared" si="61"/>
        <v>0.38314176245210729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-0.28470380194518108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0.22965540206919513</v>
      </c>
      <c r="Q229" s="11">
        <f>2*'OddsRatio_working_3-way'!K229*'OddsRatio_working_3-way'!L229*'OddsRatio_working_3-way'!M229</f>
        <v>7.6551800689731719E-2</v>
      </c>
      <c r="R229" s="11">
        <f t="shared" si="62"/>
        <v>0</v>
      </c>
      <c r="S229" s="11">
        <f t="shared" si="63"/>
        <v>-0.80664676937968893</v>
      </c>
      <c r="T229" s="11">
        <f t="shared" si="64"/>
        <v>-0.26888225645989638</v>
      </c>
      <c r="U229" s="11">
        <f>'OddsRatio_working_3-way'!S229-'OddsRatio_working_3-way'!R229^2/3</f>
        <v>-0.80664676937968893</v>
      </c>
      <c r="V229" s="11">
        <f>'OddsRatio_working_3-way'!S229*'OddsRatio_working_3-way'!R229/3-2*'OddsRatio_working_3-way'!R229^3/27-'OddsRatio_working_3-way'!T229</f>
        <v>0.26888225645989638</v>
      </c>
      <c r="W229" s="11">
        <f>'OddsRatio_working_3-way'!V229^2+4*'OddsRatio_working_3-way'!U229^3/27</f>
        <v>-5.4605724223509289E-3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0.13942582280671362</v>
      </c>
      <c r="Y229" s="11">
        <f>IF('OddsRatio_working_3-way'!W229&gt;=0,IF('OddsRatio_working_3-way'!V229+SQRT('OddsRatio_working_3-way'!W229)&gt;0,0,PI()),ACOS('OddsRatio_working_3-way'!V229/(2*'OddsRatio_working_3-way'!X229)))</f>
        <v>0.26820392231977475</v>
      </c>
      <c r="Z229" s="11">
        <f>'OddsRatio_working_3-way'!X229^(1/3)*COS('OddsRatio_working_3-way'!Y229/3)</f>
        <v>0.51646772334030699</v>
      </c>
      <c r="AA229" s="11">
        <f>'OddsRatio_working_3-way'!X229^(1/3)*COS(('OddsRatio_working_3-way'!Y229+2*PI())/3)</f>
        <v>-0.2983276318306442</v>
      </c>
      <c r="AB229" s="11">
        <f>'OddsRatio_working_3-way'!X229^(1/3)*COS(('OddsRatio_working_3-way'!Y229+4*PI())/3)</f>
        <v>-0.21814009150966318</v>
      </c>
      <c r="AC229" s="11">
        <f>'OddsRatio_working_3-way'!X229^(1/3)*SIN('OddsRatio_working_3-way'!Y229/3)</f>
        <v>4.6296297989972555E-2</v>
      </c>
      <c r="AD229" s="11">
        <f>'OddsRatio_working_3-way'!X229^(1/3)*SIN(('OddsRatio_working_3-way'!Y229+2*PI())/3)</f>
        <v>0.42412601965243285</v>
      </c>
      <c r="AE229" s="11">
        <f>'OddsRatio_working_3-way'!X229^(1/3)*SIN(('OddsRatio_working_3-way'!Y229+4*PI())/3)</f>
        <v>-0.47042231764240527</v>
      </c>
      <c r="AF229" s="11">
        <f>-'OddsRatio_working_3-way'!U229/(3*'OddsRatio_working_3-way'!X229^(1/3))*COS(('OddsRatio_working_3-way'!Y229)/3)</f>
        <v>0.51646772334030711</v>
      </c>
      <c r="AG229" s="11">
        <f>-'OddsRatio_working_3-way'!U229/(3*'OddsRatio_working_3-way'!X229^(1/3))*COS(('OddsRatio_working_3-way'!Y229+2*PI())/3)</f>
        <v>-0.29832763183064426</v>
      </c>
      <c r="AH229" s="11">
        <f>-'OddsRatio_working_3-way'!U229/(3*'OddsRatio_working_3-way'!X229^(1/3))*COS(('OddsRatio_working_3-way'!Y229+4*PI())/3)</f>
        <v>-0.21814009150966321</v>
      </c>
      <c r="AI229" s="11">
        <f>'OddsRatio_working_3-way'!U229/(3*'OddsRatio_working_3-way'!X229^(1/3))*SIN(('OddsRatio_working_3-way'!Y229)/3)</f>
        <v>-4.6296297989972569E-2</v>
      </c>
      <c r="AJ229" s="11">
        <f>'OddsRatio_working_3-way'!U229/(3*'OddsRatio_working_3-way'!X229^(1/3))*SIN(('OddsRatio_working_3-way'!Y229+2*PI())/3)</f>
        <v>-0.42412601965243296</v>
      </c>
      <c r="AK229" s="11">
        <f>'OddsRatio_working_3-way'!U229/(3*'OddsRatio_working_3-way'!X229^(1/3))*SIN(('OddsRatio_working_3-way'!Y229+4*PI())/3)</f>
        <v>0.47042231764240539</v>
      </c>
      <c r="AL229" s="11">
        <f>'OddsRatio_working_3-way'!Z229+'OddsRatio_working_3-way'!AF229</f>
        <v>1.032935446680614</v>
      </c>
      <c r="AM229" s="11">
        <f>'OddsRatio_working_3-way'!AA229+'OddsRatio_working_3-way'!AG229</f>
        <v>-0.59665526366128852</v>
      </c>
      <c r="AN229" s="11">
        <f>'OddsRatio_working_3-way'!AB229+'OddsRatio_working_3-way'!AH229</f>
        <v>-0.43628018301932636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1.032935446680614</v>
      </c>
      <c r="AS229" s="11">
        <f>IF(('OddsRatio_working_3-way'!X229=0),IF(Q229&gt;0,-Q229^(1/3),(-Q229)^(1/3)),'OddsRatio_working_3-way'!AM229-'OddsRatio_working_3-way'!R229/3)</f>
        <v>-0.59665526366128852</v>
      </c>
      <c r="AT229" s="11">
        <f>IF(('OddsRatio_working_3-way'!X229=0),IF(Q229&gt;0,-Q229^(1/3),(-Q229)^(1/3)),'OddsRatio_working_3-way'!AN229-'OddsRatio_working_3-way'!R229/3)</f>
        <v>-0.43628018301932636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1.84</v>
      </c>
      <c r="B2" s="4">
        <f>IF('True_Odds_Calculator_2-way'!B3="","",'True_Odds_Calculator_2-way'!B3)</f>
        <v>2.04</v>
      </c>
      <c r="C2" s="4">
        <f t="shared" ref="C2:C65" si="0">IF(A2="","",((1/A2)+(1/B2))-1)</f>
        <v>3.3674339300937772E-2</v>
      </c>
      <c r="D2" s="4">
        <f>IF(A2="","",(2*A2)/(2-($C2*A2)))</f>
        <v>1.8988263860785108</v>
      </c>
      <c r="E2" s="4">
        <f>IF(B2="","",(2*B2)/(2-($C2*B2)))</f>
        <v>2.1125619090499774</v>
      </c>
      <c r="G2" s="4">
        <f t="shared" ref="G2:G65" si="1">IF(A2="","",C2+1)</f>
        <v>1.0336743393009378</v>
      </c>
    </row>
    <row r="3" spans="1:7" x14ac:dyDescent="0.2">
      <c r="A3" s="4">
        <f>IF('True_Odds_Calculator_2-way'!A4="","",'True_Odds_Calculator_2-way'!A4)</f>
        <v>2.14</v>
      </c>
      <c r="B3" s="4">
        <f>IF('True_Odds_Calculator_2-way'!B4="","",'True_Odds_Calculator_2-way'!B4)</f>
        <v>1.78</v>
      </c>
      <c r="C3" s="4">
        <f t="shared" si="0"/>
        <v>2.908747243515708E-2</v>
      </c>
      <c r="D3" s="4">
        <f t="shared" ref="D3:D66" si="2">IF(A3="","",(2*A3)/(2-($C3*A3)))</f>
        <v>2.2087440565928333</v>
      </c>
      <c r="E3" s="4">
        <f t="shared" ref="E3:E66" si="3">IF(B3="","",(2*B3)/(2-($C3*B3)))</f>
        <v>1.8273049985608751</v>
      </c>
      <c r="G3" s="4">
        <f t="shared" si="1"/>
        <v>1.0290874724351571</v>
      </c>
    </row>
    <row r="4" spans="1:7" x14ac:dyDescent="0.2">
      <c r="A4" s="4">
        <f>IF('True_Odds_Calculator_2-way'!A5="","",'True_Odds_Calculator_2-way'!A5)</f>
        <v>1.88</v>
      </c>
      <c r="B4" s="4">
        <f>IF('True_Odds_Calculator_2-way'!B5="","",'True_Odds_Calculator_2-way'!B5)</f>
        <v>2.0099999999999998</v>
      </c>
      <c r="C4" s="4">
        <f t="shared" si="0"/>
        <v>2.9427331427966497E-2</v>
      </c>
      <c r="D4" s="4">
        <f t="shared" si="2"/>
        <v>1.9334834220221038</v>
      </c>
      <c r="E4" s="4">
        <f t="shared" si="3"/>
        <v>2.0712563034422273</v>
      </c>
      <c r="G4" s="4">
        <f t="shared" si="1"/>
        <v>1.0294273314279665</v>
      </c>
    </row>
    <row r="5" spans="1:7" x14ac:dyDescent="0.2">
      <c r="A5" s="4">
        <f>IF('True_Odds_Calculator_2-way'!A6="","",'True_Odds_Calculator_2-way'!A6)</f>
        <v>1.65</v>
      </c>
      <c r="B5" s="4">
        <f>IF('True_Odds_Calculator_2-way'!B6="","",'True_Odds_Calculator_2-way'!B6)</f>
        <v>2.34</v>
      </c>
      <c r="C5" s="4">
        <f t="shared" si="0"/>
        <v>3.3411033411033575E-2</v>
      </c>
      <c r="D5" s="4">
        <f t="shared" si="2"/>
        <v>1.6967699406723797</v>
      </c>
      <c r="E5" s="4">
        <f t="shared" si="3"/>
        <v>2.4351939451277205</v>
      </c>
      <c r="G5" s="4">
        <f t="shared" si="1"/>
        <v>1.0334110334110336</v>
      </c>
    </row>
    <row r="6" spans="1:7" x14ac:dyDescent="0.2">
      <c r="A6" s="4">
        <f>IF('True_Odds_Calculator_2-way'!A7="","",'True_Odds_Calculator_2-way'!A7)</f>
        <v>2.12</v>
      </c>
      <c r="B6" s="4">
        <f>IF('True_Odds_Calculator_2-way'!B7="","",'True_Odds_Calculator_2-way'!B7)</f>
        <v>1.78</v>
      </c>
      <c r="C6" s="4">
        <f t="shared" si="0"/>
        <v>3.3495866016535869E-2</v>
      </c>
      <c r="D6" s="4">
        <f t="shared" si="2"/>
        <v>2.1980428704566637</v>
      </c>
      <c r="E6" s="4">
        <f t="shared" si="3"/>
        <v>1.8346946713341112</v>
      </c>
      <c r="G6" s="4">
        <f t="shared" si="1"/>
        <v>1.0334958660165359</v>
      </c>
    </row>
    <row r="7" spans="1:7" x14ac:dyDescent="0.2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3.383458646616555E-2</v>
      </c>
      <c r="D7" s="4">
        <f t="shared" si="2"/>
        <v>2.3714710252600297</v>
      </c>
      <c r="E7" s="4">
        <f t="shared" si="3"/>
        <v>1.7291440953412784</v>
      </c>
      <c r="G7" s="4">
        <f t="shared" si="1"/>
        <v>1.0338345864661656</v>
      </c>
    </row>
    <row r="8" spans="1:7" x14ac:dyDescent="0.2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1.69</v>
      </c>
      <c r="C8" s="4">
        <f t="shared" si="0"/>
        <v>3.8144547759932479E-2</v>
      </c>
      <c r="D8" s="4">
        <f t="shared" si="2"/>
        <v>2.3399678575843743</v>
      </c>
      <c r="E8" s="4">
        <f t="shared" si="3"/>
        <v>1.7462865578005351</v>
      </c>
      <c r="G8" s="4">
        <f t="shared" si="1"/>
        <v>1.0381445477599325</v>
      </c>
    </row>
    <row r="9" spans="1:7" x14ac:dyDescent="0.2">
      <c r="A9" s="4">
        <f>IF('True_Odds_Calculator_2-way'!A10="","",'True_Odds_Calculator_2-way'!A10)</f>
        <v>1.97</v>
      </c>
      <c r="B9" s="4">
        <f>IF('True_Odds_Calculator_2-way'!B10="","",'True_Odds_Calculator_2-way'!B10)</f>
        <v>1.93</v>
      </c>
      <c r="C9" s="4">
        <f t="shared" si="0"/>
        <v>2.5748928223876311E-2</v>
      </c>
      <c r="D9" s="4">
        <f t="shared" si="2"/>
        <v>2.0212647191728026</v>
      </c>
      <c r="E9" s="4">
        <f t="shared" si="3"/>
        <v>1.9791780536685666</v>
      </c>
      <c r="G9" s="4">
        <f t="shared" si="1"/>
        <v>1.0257489282238763</v>
      </c>
    </row>
    <row r="10" spans="1:7" x14ac:dyDescent="0.2">
      <c r="A10" s="4">
        <f>IF('True_Odds_Calculator_2-way'!A11="","",'True_Odds_Calculator_2-way'!A11)</f>
        <v>1.45</v>
      </c>
      <c r="B10" s="4">
        <f>IF('True_Odds_Calculator_2-way'!B11="","",'True_Odds_Calculator_2-way'!B11)</f>
        <v>2.88</v>
      </c>
      <c r="C10" s="4">
        <f t="shared" si="0"/>
        <v>3.687739463601547E-2</v>
      </c>
      <c r="D10" s="4">
        <f t="shared" si="2"/>
        <v>1.4898323225115948</v>
      </c>
      <c r="E10" s="4">
        <f t="shared" si="3"/>
        <v>3.0415149308084493</v>
      </c>
      <c r="G10" s="4">
        <f t="shared" si="1"/>
        <v>1.0368773946360155</v>
      </c>
    </row>
    <row r="11" spans="1:7" x14ac:dyDescent="0.2">
      <c r="A11" s="4">
        <f>IF('True_Odds_Calculator_2-way'!A12="","",'True_Odds_Calculator_2-way'!A12)</f>
        <v>2.06</v>
      </c>
      <c r="B11" s="4">
        <f>IF('True_Odds_Calculator_2-way'!B12="","",'True_Odds_Calculator_2-way'!B12)</f>
        <v>1.84</v>
      </c>
      <c r="C11" s="4">
        <f t="shared" si="0"/>
        <v>2.891515407344869E-2</v>
      </c>
      <c r="D11" s="4">
        <f t="shared" si="2"/>
        <v>2.1232354918216445</v>
      </c>
      <c r="E11" s="4">
        <f t="shared" si="3"/>
        <v>1.8902852583283463</v>
      </c>
      <c r="G11" s="4">
        <f t="shared" si="1"/>
        <v>1.0289151540734487</v>
      </c>
    </row>
    <row r="12" spans="1:7" x14ac:dyDescent="0.2">
      <c r="A12" s="4">
        <f>IF('True_Odds_Calculator_2-way'!A13="","",'True_Odds_Calculator_2-way'!A13)</f>
        <v>2.1</v>
      </c>
      <c r="B12" s="4">
        <f>IF('True_Odds_Calculator_2-way'!B13="","",'True_Odds_Calculator_2-way'!B13)</f>
        <v>1.79</v>
      </c>
      <c r="C12" s="4">
        <f t="shared" si="0"/>
        <v>3.4849694067571102E-2</v>
      </c>
      <c r="D12" s="4">
        <f t="shared" si="2"/>
        <v>2.1797622499275153</v>
      </c>
      <c r="E12" s="4">
        <f t="shared" si="3"/>
        <v>1.8476284099287292</v>
      </c>
      <c r="G12" s="4">
        <f t="shared" si="1"/>
        <v>1.0348496940675711</v>
      </c>
    </row>
    <row r="13" spans="1:7" x14ac:dyDescent="0.2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1.63</v>
      </c>
      <c r="C13" s="4">
        <f t="shared" si="0"/>
        <v>4.8279541210989763E-2</v>
      </c>
      <c r="D13" s="4">
        <f t="shared" si="2"/>
        <v>2.4352062357908415</v>
      </c>
      <c r="E13" s="4">
        <f t="shared" si="3"/>
        <v>1.6967639737497173</v>
      </c>
      <c r="G13" s="4">
        <f t="shared" si="1"/>
        <v>1.0482795412109898</v>
      </c>
    </row>
    <row r="14" spans="1:7" x14ac:dyDescent="0.2">
      <c r="A14" s="4">
        <f>IF('True_Odds_Calculator_2-way'!A15="","",'True_Odds_Calculator_2-way'!A15)</f>
        <v>2.7</v>
      </c>
      <c r="B14" s="4">
        <f>IF('True_Odds_Calculator_2-way'!B15="","",'True_Odds_Calculator_2-way'!B15)</f>
        <v>1.52</v>
      </c>
      <c r="C14" s="4">
        <f t="shared" si="0"/>
        <v>2.8265107212475549E-2</v>
      </c>
      <c r="D14" s="4">
        <f t="shared" si="2"/>
        <v>2.807113543091655</v>
      </c>
      <c r="E14" s="4">
        <f t="shared" si="3"/>
        <v>1.5533686601059802</v>
      </c>
      <c r="G14" s="4">
        <f t="shared" si="1"/>
        <v>1.0282651072124755</v>
      </c>
    </row>
    <row r="15" spans="1:7" x14ac:dyDescent="0.2">
      <c r="A15" s="4">
        <f>IF('True_Odds_Calculator_2-way'!A16="","",'True_Odds_Calculator_2-way'!A16)</f>
        <v>2.4300000000000002</v>
      </c>
      <c r="B15" s="4">
        <f>IF('True_Odds_Calculator_2-way'!B16="","",'True_Odds_Calculator_2-way'!B16)</f>
        <v>1.61</v>
      </c>
      <c r="C15" s="4">
        <f t="shared" si="0"/>
        <v>3.2640646167216181E-2</v>
      </c>
      <c r="D15" s="4">
        <f t="shared" si="2"/>
        <v>2.5303495779840248</v>
      </c>
      <c r="E15" s="4">
        <f t="shared" si="3"/>
        <v>1.6534454704900365</v>
      </c>
      <c r="G15" s="4">
        <f t="shared" si="1"/>
        <v>1.0326406461672162</v>
      </c>
    </row>
    <row r="16" spans="1:7" x14ac:dyDescent="0.2">
      <c r="A16" s="4">
        <f>IF('True_Odds_Calculator_2-way'!A17="","",'True_Odds_Calculator_2-way'!A17)</f>
        <v>1.81</v>
      </c>
      <c r="B16" s="4">
        <f>IF('True_Odds_Calculator_2-way'!B17="","",'True_Odds_Calculator_2-way'!B17)</f>
        <v>2.09</v>
      </c>
      <c r="C16" s="4">
        <f t="shared" si="0"/>
        <v>3.0955087366835166E-2</v>
      </c>
      <c r="D16" s="4">
        <f t="shared" si="2"/>
        <v>1.8621674173619833</v>
      </c>
      <c r="E16" s="4">
        <f t="shared" si="3"/>
        <v>2.159867538325388</v>
      </c>
      <c r="G16" s="4">
        <f t="shared" si="1"/>
        <v>1.0309550873668352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</v>
      </c>
      <c r="C17" s="4">
        <f t="shared" si="0"/>
        <v>4.0540540540540349E-2</v>
      </c>
      <c r="D17" s="4">
        <f t="shared" si="2"/>
        <v>1.9220779220779218</v>
      </c>
      <c r="E17" s="4">
        <f t="shared" si="3"/>
        <v>2.0845070422535206</v>
      </c>
      <c r="G17" s="4">
        <f t="shared" si="1"/>
        <v>1.0405405405405403</v>
      </c>
    </row>
    <row r="18" spans="1:7" x14ac:dyDescent="0.2">
      <c r="A18" s="4">
        <f>IF('True_Odds_Calculator_2-way'!A19="","",'True_Odds_Calculator_2-way'!A19)</f>
        <v>1.84</v>
      </c>
      <c r="B18" s="4">
        <f>IF('True_Odds_Calculator_2-way'!B19="","",'True_Odds_Calculator_2-way'!B19)</f>
        <v>2</v>
      </c>
      <c r="C18" s="4">
        <f t="shared" si="0"/>
        <v>4.3478260869565188E-2</v>
      </c>
      <c r="D18" s="4">
        <f t="shared" si="2"/>
        <v>1.9166666666666665</v>
      </c>
      <c r="E18" s="4">
        <f t="shared" si="3"/>
        <v>2.0909090909090908</v>
      </c>
      <c r="G18" s="4">
        <f t="shared" si="1"/>
        <v>1.0434782608695652</v>
      </c>
    </row>
    <row r="19" spans="1:7" x14ac:dyDescent="0.2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4.6940928270042148E-2</v>
      </c>
      <c r="D19" s="4">
        <f t="shared" si="2"/>
        <v>1.6624287593160894</v>
      </c>
      <c r="E19" s="4">
        <f t="shared" si="3"/>
        <v>2.5095962938451355</v>
      </c>
      <c r="G19" s="4">
        <f t="shared" si="1"/>
        <v>1.0469409282700421</v>
      </c>
    </row>
    <row r="20" spans="1:7" x14ac:dyDescent="0.2">
      <c r="A20" s="4">
        <f>IF('True_Odds_Calculator_2-way'!A21="","",'True_Odds_Calculator_2-way'!A21)</f>
        <v>1.33</v>
      </c>
      <c r="B20" s="4">
        <f>IF('True_Odds_Calculator_2-way'!B21="","",'True_Odds_Calculator_2-way'!B21)</f>
        <v>3.23</v>
      </c>
      <c r="C20" s="4">
        <f t="shared" si="0"/>
        <v>6.1477222467934522E-2</v>
      </c>
      <c r="D20" s="4">
        <f t="shared" si="2"/>
        <v>1.3866911990187061</v>
      </c>
      <c r="E20" s="4">
        <f t="shared" si="3"/>
        <v>3.5860428231562249</v>
      </c>
      <c r="G20" s="4">
        <f t="shared" si="1"/>
        <v>1.0614772224679345</v>
      </c>
    </row>
    <row r="21" spans="1:7" x14ac:dyDescent="0.2">
      <c r="A21" s="4">
        <f>IF('True_Odds_Calculator_2-way'!A22="","",'True_Odds_Calculator_2-way'!A22)</f>
        <v>2.0299999999999998</v>
      </c>
      <c r="B21" s="4">
        <f>IF('True_Odds_Calculator_2-way'!B22="","",'True_Odds_Calculator_2-way'!B22)</f>
        <v>1.88</v>
      </c>
      <c r="C21" s="4">
        <f t="shared" si="0"/>
        <v>2.4525731055444977E-2</v>
      </c>
      <c r="D21" s="4">
        <f t="shared" si="2"/>
        <v>2.0818241326641935</v>
      </c>
      <c r="E21" s="4">
        <f t="shared" si="3"/>
        <v>1.9243646631706333</v>
      </c>
      <c r="G21" s="4">
        <f t="shared" si="1"/>
        <v>1.024525731055445</v>
      </c>
    </row>
    <row r="22" spans="1:7" x14ac:dyDescent="0.2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2.908747243515708E-2</v>
      </c>
      <c r="D22" s="4">
        <f t="shared" si="2"/>
        <v>1.8273049985608751</v>
      </c>
      <c r="E22" s="4">
        <f t="shared" si="3"/>
        <v>2.2087440565928333</v>
      </c>
      <c r="G22" s="4">
        <f t="shared" si="1"/>
        <v>1.0290874724351571</v>
      </c>
    </row>
    <row r="23" spans="1:7" x14ac:dyDescent="0.2">
      <c r="A23" s="4">
        <f>IF('True_Odds_Calculator_2-way'!A24="","",'True_Odds_Calculator_2-way'!A24)</f>
        <v>1.68</v>
      </c>
      <c r="B23" s="4">
        <f>IF('True_Odds_Calculator_2-way'!B24="","",'True_Odds_Calculator_2-way'!B24)</f>
        <v>2.31</v>
      </c>
      <c r="C23" s="4">
        <f t="shared" si="0"/>
        <v>2.813852813852824E-2</v>
      </c>
      <c r="D23" s="4">
        <f t="shared" si="2"/>
        <v>1.7206703910614525</v>
      </c>
      <c r="E23" s="4">
        <f t="shared" si="3"/>
        <v>2.3875968992248064</v>
      </c>
      <c r="G23" s="4">
        <f t="shared" si="1"/>
        <v>1.0281385281385282</v>
      </c>
    </row>
    <row r="24" spans="1:7" x14ac:dyDescent="0.2">
      <c r="A24" s="4">
        <f>IF('True_Odds_Calculator_2-way'!A25="","",'True_Odds_Calculator_2-way'!A25)</f>
        <v>2.2000000000000002</v>
      </c>
      <c r="B24" s="4">
        <f>IF('True_Odds_Calculator_2-way'!B25="","",'True_Odds_Calculator_2-way'!B25)</f>
        <v>1.74</v>
      </c>
      <c r="C24" s="4">
        <f t="shared" si="0"/>
        <v>2.925809822361547E-2</v>
      </c>
      <c r="D24" s="4">
        <f t="shared" si="2"/>
        <v>2.2731591448931119</v>
      </c>
      <c r="E24" s="4">
        <f t="shared" si="3"/>
        <v>1.78544776119403</v>
      </c>
      <c r="G24" s="4">
        <f t="shared" si="1"/>
        <v>1.0292580982236155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1.97</v>
      </c>
      <c r="B26" s="4">
        <f>IF('True_Odds_Calculator_2-way'!B27="","",'True_Odds_Calculator_2-way'!B27)</f>
        <v>1.92</v>
      </c>
      <c r="C26" s="4">
        <f t="shared" si="0"/>
        <v>2.844754653130277E-2</v>
      </c>
      <c r="D26" s="4">
        <f t="shared" si="2"/>
        <v>2.0267924123888115</v>
      </c>
      <c r="E26" s="4">
        <f t="shared" si="3"/>
        <v>1.9739066903246005</v>
      </c>
      <c r="G26" s="4">
        <f t="shared" si="1"/>
        <v>1.0284475465313028</v>
      </c>
    </row>
    <row r="27" spans="1:7" x14ac:dyDescent="0.2">
      <c r="A27" s="4">
        <f>IF('True_Odds_Calculator_2-way'!A28="","",'True_Odds_Calculator_2-way'!A28)</f>
        <v>1.79</v>
      </c>
      <c r="B27" s="4">
        <f>IF('True_Odds_Calculator_2-way'!B28="","",'True_Odds_Calculator_2-way'!B28)</f>
        <v>2.11</v>
      </c>
      <c r="C27" s="4">
        <f t="shared" si="0"/>
        <v>3.2592867166194583E-2</v>
      </c>
      <c r="D27" s="4">
        <f t="shared" si="2"/>
        <v>1.8437843247333352</v>
      </c>
      <c r="E27" s="4">
        <f t="shared" si="3"/>
        <v>2.1851369724319478</v>
      </c>
      <c r="G27" s="4">
        <f t="shared" si="1"/>
        <v>1.0325928671661946</v>
      </c>
    </row>
    <row r="28" spans="1:7" x14ac:dyDescent="0.2">
      <c r="A28" s="4">
        <f>IF('True_Odds_Calculator_2-way'!A29="","",'True_Odds_Calculator_2-way'!A29)</f>
        <v>1.58</v>
      </c>
      <c r="B28" s="4">
        <f>IF('True_Odds_Calculator_2-way'!B29="","",'True_Odds_Calculator_2-way'!B29)</f>
        <v>2.48</v>
      </c>
      <c r="C28" s="4">
        <f t="shared" si="0"/>
        <v>3.61371988566761E-2</v>
      </c>
      <c r="D28" s="4">
        <f t="shared" si="2"/>
        <v>1.6264320106259338</v>
      </c>
      <c r="E28" s="4">
        <f t="shared" si="3"/>
        <v>2.5963424330771265</v>
      </c>
      <c r="G28" s="4">
        <f t="shared" si="1"/>
        <v>1.0361371988566761</v>
      </c>
    </row>
    <row r="29" spans="1:7" x14ac:dyDescent="0.2">
      <c r="A29" s="4">
        <f>IF('True_Odds_Calculator_2-way'!A30="","",'True_Odds_Calculator_2-way'!A30)</f>
        <v>1.81</v>
      </c>
      <c r="B29" s="4">
        <f>IF('True_Odds_Calculator_2-way'!B30="","",'True_Odds_Calculator_2-way'!B30)</f>
        <v>2.08</v>
      </c>
      <c r="C29" s="4">
        <f t="shared" si="0"/>
        <v>3.3255418614534626E-2</v>
      </c>
      <c r="D29" s="4">
        <f t="shared" si="2"/>
        <v>1.8661643699811639</v>
      </c>
      <c r="E29" s="4">
        <f t="shared" si="3"/>
        <v>2.1545152798443401</v>
      </c>
      <c r="G29" s="4">
        <f t="shared" si="1"/>
        <v>1.0332554186145346</v>
      </c>
    </row>
    <row r="30" spans="1:7" x14ac:dyDescent="0.2">
      <c r="A30" s="4">
        <f>IF('True_Odds_Calculator_2-way'!A31="","",'True_Odds_Calculator_2-way'!A31)</f>
        <v>1.58</v>
      </c>
      <c r="B30" s="4">
        <f>IF('True_Odds_Calculator_2-way'!B31="","",'True_Odds_Calculator_2-way'!B31)</f>
        <v>2.5299999999999998</v>
      </c>
      <c r="C30" s="4">
        <f t="shared" si="0"/>
        <v>2.8168309401110703E-2</v>
      </c>
      <c r="D30" s="4">
        <f t="shared" si="2"/>
        <v>1.6159598981283099</v>
      </c>
      <c r="E30" s="4">
        <f t="shared" si="3"/>
        <v>2.6234823127912317</v>
      </c>
      <c r="G30" s="4">
        <f t="shared" si="1"/>
        <v>1.0281683094011107</v>
      </c>
    </row>
    <row r="31" spans="1:7" x14ac:dyDescent="0.2">
      <c r="A31" s="4">
        <f>IF('True_Odds_Calculator_2-way'!A32="","",'True_Odds_Calculator_2-way'!A32)</f>
        <v>1.85</v>
      </c>
      <c r="B31" s="4">
        <f>IF('True_Odds_Calculator_2-way'!B32="","",'True_Odds_Calculator_2-way'!B32)</f>
        <v>2.06</v>
      </c>
      <c r="C31" s="4">
        <f t="shared" si="0"/>
        <v>2.5977433744424072E-2</v>
      </c>
      <c r="D31" s="4">
        <f t="shared" si="2"/>
        <v>1.8955483710519774</v>
      </c>
      <c r="E31" s="4">
        <f t="shared" si="3"/>
        <v>2.1166342682588173</v>
      </c>
      <c r="G31" s="4">
        <f t="shared" si="1"/>
        <v>1.0259774337444241</v>
      </c>
    </row>
    <row r="32" spans="1:7" x14ac:dyDescent="0.2">
      <c r="A32" s="4">
        <f>IF('True_Odds_Calculator_2-way'!A33="","",'True_Odds_Calculator_2-way'!A33)</f>
        <v>2.11</v>
      </c>
      <c r="B32" s="4">
        <f>IF('True_Odds_Calculator_2-way'!B33="","",'True_Odds_Calculator_2-way'!B33)</f>
        <v>1.8</v>
      </c>
      <c r="C32" s="4">
        <f t="shared" si="0"/>
        <v>2.9489204844655115E-2</v>
      </c>
      <c r="D32" s="4">
        <f t="shared" si="2"/>
        <v>2.1777522935779814</v>
      </c>
      <c r="E32" s="4">
        <f t="shared" si="3"/>
        <v>1.8490749756572542</v>
      </c>
      <c r="G32" s="4">
        <f t="shared" si="1"/>
        <v>1.0294892048446551</v>
      </c>
    </row>
    <row r="33" spans="1:7" x14ac:dyDescent="0.2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2.7941553447834E-2</v>
      </c>
      <c r="D33" s="4">
        <f t="shared" si="2"/>
        <v>2.4297726564933044</v>
      </c>
      <c r="E33" s="4">
        <f t="shared" si="3"/>
        <v>1.6994118928338053</v>
      </c>
      <c r="G33" s="4">
        <f t="shared" si="1"/>
        <v>1.027941553447834</v>
      </c>
    </row>
    <row r="34" spans="1:7" x14ac:dyDescent="0.2">
      <c r="A34" s="4">
        <f>IF('True_Odds_Calculator_2-way'!A35="","",'True_Odds_Calculator_2-way'!A35)</f>
        <v>2.34</v>
      </c>
      <c r="B34" s="4">
        <f>IF('True_Odds_Calculator_2-way'!B35="","",'True_Odds_Calculator_2-way'!B35)</f>
        <v>1.66</v>
      </c>
      <c r="C34" s="4">
        <f t="shared" si="0"/>
        <v>2.9760065904644417E-2</v>
      </c>
      <c r="D34" s="4">
        <f t="shared" si="2"/>
        <v>2.4244164274123086</v>
      </c>
      <c r="E34" s="4">
        <f t="shared" si="3"/>
        <v>1.7020418894049603</v>
      </c>
      <c r="G34" s="4">
        <f t="shared" si="1"/>
        <v>1.0297600659046444</v>
      </c>
    </row>
    <row r="35" spans="1:7" x14ac:dyDescent="0.2">
      <c r="A35" s="4">
        <f>IF('True_Odds_Calculator_2-way'!A36="","",'True_Odds_Calculator_2-way'!A36)</f>
        <v>2.6</v>
      </c>
      <c r="B35" s="4">
        <f>IF('True_Odds_Calculator_2-way'!B36="","",'True_Odds_Calculator_2-way'!B36)</f>
        <v>1.55</v>
      </c>
      <c r="C35" s="4">
        <f t="shared" si="0"/>
        <v>2.9776674937965097E-2</v>
      </c>
      <c r="D35" s="4">
        <f t="shared" si="2"/>
        <v>2.7046979865771807</v>
      </c>
      <c r="E35" s="4">
        <f t="shared" si="3"/>
        <v>1.5866141732283463</v>
      </c>
      <c r="G35" s="4">
        <f t="shared" si="1"/>
        <v>1.0297766749379651</v>
      </c>
    </row>
    <row r="36" spans="1:7" x14ac:dyDescent="0.2">
      <c r="A36" s="4">
        <f>IF('True_Odds_Calculator_2-way'!A37="","",'True_Odds_Calculator_2-way'!A37)</f>
        <v>1.49</v>
      </c>
      <c r="B36" s="4">
        <f>IF('True_Odds_Calculator_2-way'!B37="","",'True_Odds_Calculator_2-way'!B37)</f>
        <v>2.74</v>
      </c>
      <c r="C36" s="4">
        <f t="shared" si="0"/>
        <v>3.6104443246950613E-2</v>
      </c>
      <c r="D36" s="4">
        <f t="shared" si="2"/>
        <v>1.5311855380114767</v>
      </c>
      <c r="E36" s="4">
        <f t="shared" si="3"/>
        <v>2.882581374002684</v>
      </c>
      <c r="G36" s="4">
        <f t="shared" si="1"/>
        <v>1.0361044432469506</v>
      </c>
    </row>
    <row r="37" spans="1:7" x14ac:dyDescent="0.2">
      <c r="A37" s="4">
        <f>IF('True_Odds_Calculator_2-way'!A38="","",'True_Odds_Calculator_2-way'!A38)</f>
        <v>1.82</v>
      </c>
      <c r="B37" s="4">
        <f>IF('True_Odds_Calculator_2-way'!B38="","",'True_Odds_Calculator_2-way'!B38)</f>
        <v>2.06</v>
      </c>
      <c r="C37" s="4">
        <f t="shared" si="0"/>
        <v>3.4887442654432999E-2</v>
      </c>
      <c r="D37" s="4">
        <f t="shared" si="2"/>
        <v>1.8796751228316457</v>
      </c>
      <c r="E37" s="4">
        <f t="shared" si="3"/>
        <v>2.1367833124358828</v>
      </c>
      <c r="G37" s="4">
        <f t="shared" si="1"/>
        <v>1.034887442654433</v>
      </c>
    </row>
    <row r="38" spans="1:7" x14ac:dyDescent="0.2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2.861071447458885E-2</v>
      </c>
      <c r="D38" s="4">
        <f t="shared" si="2"/>
        <v>1.9636533568721115</v>
      </c>
      <c r="E38" s="4">
        <f t="shared" si="3"/>
        <v>2.0377175494369308</v>
      </c>
      <c r="G38" s="4">
        <f t="shared" si="1"/>
        <v>1.0286107144745888</v>
      </c>
    </row>
    <row r="39" spans="1:7" x14ac:dyDescent="0.2">
      <c r="A39" s="4">
        <f>IF('True_Odds_Calculator_2-way'!A40="","",'True_Odds_Calculator_2-way'!A40)</f>
        <v>2.5</v>
      </c>
      <c r="B39" s="4">
        <f>IF('True_Odds_Calculator_2-way'!B40="","",'True_Odds_Calculator_2-way'!B40)</f>
        <v>1.58</v>
      </c>
      <c r="C39" s="4">
        <f t="shared" si="0"/>
        <v>3.2911392405063244E-2</v>
      </c>
      <c r="D39" s="4">
        <f t="shared" si="2"/>
        <v>2.6072607260726071</v>
      </c>
      <c r="E39" s="4">
        <f t="shared" si="3"/>
        <v>1.62217659137577</v>
      </c>
      <c r="G39" s="4">
        <f t="shared" si="1"/>
        <v>1.0329113924050632</v>
      </c>
    </row>
    <row r="40" spans="1:7" x14ac:dyDescent="0.2">
      <c r="A40" s="4">
        <f>IF('True_Odds_Calculator_2-way'!A41="","",'True_Odds_Calculator_2-way'!A41)</f>
        <v>2.2599999999999998</v>
      </c>
      <c r="B40" s="4">
        <f>IF('True_Odds_Calculator_2-way'!B41="","",'True_Odds_Calculator_2-way'!B41)</f>
        <v>1.69</v>
      </c>
      <c r="C40" s="4">
        <f t="shared" si="0"/>
        <v>3.4193852437555794E-2</v>
      </c>
      <c r="D40" s="4">
        <f t="shared" si="2"/>
        <v>2.3508340001231001</v>
      </c>
      <c r="E40" s="4">
        <f t="shared" si="3"/>
        <v>1.740283410033262</v>
      </c>
      <c r="G40" s="4">
        <f t="shared" si="1"/>
        <v>1.0341938524375558</v>
      </c>
    </row>
    <row r="41" spans="1:7" x14ac:dyDescent="0.2">
      <c r="A41" s="4">
        <f>IF('True_Odds_Calculator_2-way'!A42="","",'True_Odds_Calculator_2-way'!A42)</f>
        <v>2.11</v>
      </c>
      <c r="B41" s="4">
        <f>IF('True_Odds_Calculator_2-way'!B42="","",'True_Odds_Calculator_2-way'!B42)</f>
        <v>1.79</v>
      </c>
      <c r="C41" s="4">
        <f t="shared" si="0"/>
        <v>3.2592867166194583E-2</v>
      </c>
      <c r="D41" s="4">
        <f t="shared" si="2"/>
        <v>2.1851369724319478</v>
      </c>
      <c r="E41" s="4">
        <f t="shared" si="3"/>
        <v>1.8437843247333352</v>
      </c>
      <c r="G41" s="4">
        <f t="shared" si="1"/>
        <v>1.0325928671661946</v>
      </c>
    </row>
    <row r="42" spans="1:7" x14ac:dyDescent="0.2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3.4391534391534417E-2</v>
      </c>
      <c r="D42" s="4">
        <f t="shared" si="2"/>
        <v>2.2433234421364987</v>
      </c>
      <c r="E42" s="4">
        <f t="shared" si="3"/>
        <v>1.8042959427207637</v>
      </c>
      <c r="G42" s="4">
        <f t="shared" si="1"/>
        <v>1.0343915343915344</v>
      </c>
    </row>
    <row r="43" spans="1:7" x14ac:dyDescent="0.2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3.5766729599328695E-2</v>
      </c>
      <c r="D43" s="4">
        <f t="shared" si="2"/>
        <v>2.3660503784588656</v>
      </c>
      <c r="E43" s="4">
        <f t="shared" si="3"/>
        <v>1.7320374239258789</v>
      </c>
      <c r="G43" s="4">
        <f t="shared" si="1"/>
        <v>1.0357667295993287</v>
      </c>
    </row>
    <row r="44" spans="1:7" x14ac:dyDescent="0.2">
      <c r="A44" s="4">
        <f>IF('True_Odds_Calculator_2-way'!A45="","",'True_Odds_Calculator_2-way'!A45)</f>
        <v>2.23</v>
      </c>
      <c r="B44" s="4">
        <f>IF('True_Odds_Calculator_2-way'!B45="","",'True_Odds_Calculator_2-way'!B45)</f>
        <v>1.71</v>
      </c>
      <c r="C44" s="4">
        <f t="shared" si="0"/>
        <v>3.3225814910969431E-2</v>
      </c>
      <c r="D44" s="4">
        <f t="shared" si="2"/>
        <v>2.315792669966295</v>
      </c>
      <c r="E44" s="4">
        <f t="shared" si="3"/>
        <v>1.7599981538319522</v>
      </c>
      <c r="G44" s="4">
        <f t="shared" si="1"/>
        <v>1.0332258149109694</v>
      </c>
    </row>
    <row r="45" spans="1:7" x14ac:dyDescent="0.2">
      <c r="A45" s="4">
        <f>IF('True_Odds_Calculator_2-way'!A46="","",'True_Odds_Calculator_2-way'!A46)</f>
        <v>2.17</v>
      </c>
      <c r="B45" s="4">
        <f>IF('True_Odds_Calculator_2-way'!B46="","",'True_Odds_Calculator_2-way'!B46)</f>
        <v>1.74</v>
      </c>
      <c r="C45" s="4">
        <f t="shared" si="0"/>
        <v>3.5542136765718491E-2</v>
      </c>
      <c r="D45" s="4">
        <f t="shared" si="2"/>
        <v>2.2570386753541753</v>
      </c>
      <c r="E45" s="4">
        <f t="shared" si="3"/>
        <v>1.7955204717295163</v>
      </c>
      <c r="G45" s="4">
        <f t="shared" si="1"/>
        <v>1.0355421367657185</v>
      </c>
    </row>
    <row r="46" spans="1:7" x14ac:dyDescent="0.2">
      <c r="A46" s="4">
        <f>IF('True_Odds_Calculator_2-way'!A47="","",'True_Odds_Calculator_2-way'!A47)</f>
        <v>2.16</v>
      </c>
      <c r="B46" s="4">
        <f>IF('True_Odds_Calculator_2-way'!B47="","",'True_Odds_Calculator_2-way'!B47)</f>
        <v>1.75</v>
      </c>
      <c r="C46" s="4">
        <f t="shared" si="0"/>
        <v>3.4391534391534417E-2</v>
      </c>
      <c r="D46" s="4">
        <f t="shared" si="2"/>
        <v>2.2433234421364987</v>
      </c>
      <c r="E46" s="4">
        <f t="shared" si="3"/>
        <v>1.8042959427207637</v>
      </c>
      <c r="G46" s="4">
        <f t="shared" si="1"/>
        <v>1.0343915343915344</v>
      </c>
    </row>
    <row r="47" spans="1:7" x14ac:dyDescent="0.2">
      <c r="A47" s="4">
        <f>IF('True_Odds_Calculator_2-way'!A48="","",'True_Odds_Calculator_2-way'!A48)</f>
        <v>2.38</v>
      </c>
      <c r="B47" s="4">
        <f>IF('True_Odds_Calculator_2-way'!B48="","",'True_Odds_Calculator_2-way'!B48)</f>
        <v>1.6</v>
      </c>
      <c r="C47" s="4">
        <f t="shared" si="0"/>
        <v>4.5168067226890818E-2</v>
      </c>
      <c r="D47" s="4">
        <f t="shared" si="2"/>
        <v>2.5151915455746368</v>
      </c>
      <c r="E47" s="4">
        <f t="shared" si="3"/>
        <v>1.65998256320837</v>
      </c>
      <c r="G47" s="4">
        <f t="shared" si="1"/>
        <v>1.0451680672268908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3.4427456431091574E-2</v>
      </c>
      <c r="D48" s="4">
        <f t="shared" si="2"/>
        <v>2.0605860321656753</v>
      </c>
      <c r="E48" s="4">
        <f t="shared" si="3"/>
        <v>1.9428749480681344</v>
      </c>
      <c r="G48" s="4">
        <f t="shared" si="1"/>
        <v>1.0344274564310916</v>
      </c>
    </row>
    <row r="49" spans="1:7" x14ac:dyDescent="0.2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3.2683913552645549E-2</v>
      </c>
      <c r="D49" s="4">
        <f t="shared" si="2"/>
        <v>1.918308996221791</v>
      </c>
      <c r="E49" s="4">
        <f t="shared" si="3"/>
        <v>2.0889580785055042</v>
      </c>
      <c r="G49" s="4">
        <f t="shared" si="1"/>
        <v>1.0326839135526455</v>
      </c>
    </row>
    <row r="50" spans="1:7" x14ac:dyDescent="0.2">
      <c r="A50" s="4">
        <f>IF('True_Odds_Calculator_2-way'!A51="","",'True_Odds_Calculator_2-way'!A51)</f>
        <v>1.81</v>
      </c>
      <c r="B50" s="4">
        <f>IF('True_Odds_Calculator_2-way'!B51="","",'True_Odds_Calculator_2-way'!B51)</f>
        <v>2.02</v>
      </c>
      <c r="C50" s="4">
        <f t="shared" si="0"/>
        <v>4.7535692795798834E-2</v>
      </c>
      <c r="D50" s="4">
        <f t="shared" si="2"/>
        <v>1.8913661993688893</v>
      </c>
      <c r="E50" s="4">
        <f t="shared" si="3"/>
        <v>2.1218733677673955</v>
      </c>
      <c r="G50" s="4">
        <f t="shared" si="1"/>
        <v>1.0475356927957988</v>
      </c>
    </row>
    <row r="51" spans="1:7" x14ac:dyDescent="0.2">
      <c r="A51" s="4">
        <f>IF('True_Odds_Calculator_2-way'!A52="","",'True_Odds_Calculator_2-way'!A52)</f>
        <v>2.15</v>
      </c>
      <c r="B51" s="4">
        <f>IF('True_Odds_Calculator_2-way'!B52="","",'True_Odds_Calculator_2-way'!B52)</f>
        <v>1.71</v>
      </c>
      <c r="C51" s="4">
        <f t="shared" si="0"/>
        <v>4.9911600707194248E-2</v>
      </c>
      <c r="D51" s="4">
        <f t="shared" si="2"/>
        <v>2.2718986559555074</v>
      </c>
      <c r="E51" s="4">
        <f t="shared" si="3"/>
        <v>1.7862261630025504</v>
      </c>
      <c r="G51" s="4">
        <f t="shared" si="1"/>
        <v>1.0499116007071942</v>
      </c>
    </row>
    <row r="52" spans="1:7" x14ac:dyDescent="0.2">
      <c r="A52" s="4">
        <f>IF('True_Odds_Calculator_2-way'!A53="","",'True_Odds_Calculator_2-way'!A53)</f>
        <v>2.0499999999999998</v>
      </c>
      <c r="B52" s="4">
        <f>IF('True_Odds_Calculator_2-way'!B53="","",'True_Odds_Calculator_2-way'!B53)</f>
        <v>1.83</v>
      </c>
      <c r="C52" s="4">
        <f t="shared" si="0"/>
        <v>3.4252965480474407E-2</v>
      </c>
      <c r="D52" s="4">
        <f t="shared" si="2"/>
        <v>2.1245929491717397</v>
      </c>
      <c r="E52" s="4">
        <f t="shared" si="3"/>
        <v>1.8892106257081707</v>
      </c>
      <c r="G52" s="4">
        <f t="shared" si="1"/>
        <v>1.0342529654804744</v>
      </c>
    </row>
    <row r="53" spans="1:7" x14ac:dyDescent="0.2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4.7234646012872306E-2</v>
      </c>
      <c r="D53" s="4">
        <f t="shared" si="2"/>
        <v>2.165347820951931</v>
      </c>
      <c r="E53" s="4">
        <f t="shared" si="3"/>
        <v>1.8581129015911626</v>
      </c>
      <c r="G53" s="4">
        <f t="shared" si="1"/>
        <v>1.0472346460128723</v>
      </c>
    </row>
    <row r="54" spans="1:7" x14ac:dyDescent="0.2">
      <c r="A54" s="4">
        <f>IF('True_Odds_Calculator_2-way'!A55="","",'True_Odds_Calculator_2-way'!A55)</f>
        <v>1.74</v>
      </c>
      <c r="B54" s="4">
        <f>IF('True_Odds_Calculator_2-way'!B55="","",'True_Odds_Calculator_2-way'!B55)</f>
        <v>2.11</v>
      </c>
      <c r="C54" s="4">
        <f t="shared" si="0"/>
        <v>4.8646292967260418E-2</v>
      </c>
      <c r="D54" s="4">
        <f t="shared" si="2"/>
        <v>1.8168951353491363</v>
      </c>
      <c r="E54" s="4">
        <f t="shared" si="3"/>
        <v>2.2241473314351485</v>
      </c>
      <c r="G54" s="4">
        <f t="shared" si="1"/>
        <v>1.0486462929672604</v>
      </c>
    </row>
    <row r="55" spans="1:7" x14ac:dyDescent="0.2">
      <c r="A55" s="4">
        <f>IF('True_Odds_Calculator_2-way'!A56="","",'True_Odds_Calculator_2-way'!A56)</f>
        <v>1.74</v>
      </c>
      <c r="B55" s="4">
        <f>IF('True_Odds_Calculator_2-way'!B56="","",'True_Odds_Calculator_2-way'!B56)</f>
        <v>2.12</v>
      </c>
      <c r="C55" s="4">
        <f t="shared" si="0"/>
        <v>4.6410756885707949E-2</v>
      </c>
      <c r="D55" s="4">
        <f t="shared" si="2"/>
        <v>1.8132127408572549</v>
      </c>
      <c r="E55" s="4">
        <f t="shared" si="3"/>
        <v>2.2296905222437133</v>
      </c>
      <c r="G55" s="4">
        <f t="shared" si="1"/>
        <v>1.0464107568857079</v>
      </c>
    </row>
    <row r="56" spans="1:7" x14ac:dyDescent="0.2">
      <c r="A56" s="4">
        <f>IF('True_Odds_Calculator_2-way'!A57="","",'True_Odds_Calculator_2-way'!A57)</f>
        <v>1.88</v>
      </c>
      <c r="B56" s="4">
        <f>IF('True_Odds_Calculator_2-way'!B57="","",'True_Odds_Calculator_2-way'!B57)</f>
        <v>1.99</v>
      </c>
      <c r="C56" s="4">
        <f t="shared" si="0"/>
        <v>3.4427456431091574E-2</v>
      </c>
      <c r="D56" s="4">
        <f t="shared" si="2"/>
        <v>1.9428749480681344</v>
      </c>
      <c r="E56" s="4">
        <f t="shared" si="3"/>
        <v>2.0605860321656753</v>
      </c>
      <c r="G56" s="4">
        <f t="shared" si="1"/>
        <v>1.0344274564310916</v>
      </c>
    </row>
    <row r="57" spans="1:7" x14ac:dyDescent="0.2">
      <c r="A57" s="4">
        <f>IF('True_Odds_Calculator_2-way'!A58="","",'True_Odds_Calculator_2-way'!A58)</f>
        <v>2.04</v>
      </c>
      <c r="B57" s="4">
        <f>IF('True_Odds_Calculator_2-way'!B58="","",'True_Odds_Calculator_2-way'!B58)</f>
        <v>1.81</v>
      </c>
      <c r="C57" s="4">
        <f t="shared" si="0"/>
        <v>4.2682266276676373E-2</v>
      </c>
      <c r="D57" s="4">
        <f t="shared" si="2"/>
        <v>2.1328558225508316</v>
      </c>
      <c r="E57" s="4">
        <f t="shared" si="3"/>
        <v>1.8827248623291861</v>
      </c>
      <c r="G57" s="4">
        <f t="shared" si="1"/>
        <v>1.0426822662766764</v>
      </c>
    </row>
    <row r="58" spans="1:7" x14ac:dyDescent="0.2">
      <c r="A58" s="4">
        <f>IF('True_Odds_Calculator_2-way'!A59="","",'True_Odds_Calculator_2-way'!A59)</f>
        <v>1.88</v>
      </c>
      <c r="B58" s="4">
        <f>IF('True_Odds_Calculator_2-way'!B59="","",'True_Odds_Calculator_2-way'!B59)</f>
        <v>1.98</v>
      </c>
      <c r="C58" s="4">
        <f t="shared" si="0"/>
        <v>3.6965398667526461E-2</v>
      </c>
      <c r="D58" s="4">
        <f t="shared" si="2"/>
        <v>1.9476768522394308</v>
      </c>
      <c r="E58" s="4">
        <f t="shared" si="3"/>
        <v>2.0552120141342756</v>
      </c>
      <c r="G58" s="4">
        <f t="shared" si="1"/>
        <v>1.0369653986675265</v>
      </c>
    </row>
    <row r="59" spans="1:7" x14ac:dyDescent="0.2">
      <c r="A59" s="4">
        <f>IF('True_Odds_Calculator_2-way'!A60="","",'True_Odds_Calculator_2-way'!A60)</f>
        <v>2.11</v>
      </c>
      <c r="B59" s="4">
        <f>IF('True_Odds_Calculator_2-way'!B60="","",'True_Odds_Calculator_2-way'!B60)</f>
        <v>1.78</v>
      </c>
      <c r="C59" s="4">
        <f t="shared" si="0"/>
        <v>3.5731402098088338E-2</v>
      </c>
      <c r="D59" s="4">
        <f t="shared" si="2"/>
        <v>2.1926557300484557</v>
      </c>
      <c r="E59" s="4">
        <f t="shared" si="3"/>
        <v>1.8384649273092173</v>
      </c>
      <c r="G59" s="4">
        <f t="shared" si="1"/>
        <v>1.0357314020980883</v>
      </c>
    </row>
    <row r="60" spans="1:7" x14ac:dyDescent="0.2">
      <c r="A60" s="4">
        <f>IF('True_Odds_Calculator_2-way'!A61="","",'True_Odds_Calculator_2-way'!A61)</f>
        <v>2.4300000000000002</v>
      </c>
      <c r="B60" s="4">
        <f>IF('True_Odds_Calculator_2-way'!B61="","",'True_Odds_Calculator_2-way'!B61)</f>
        <v>1.57</v>
      </c>
      <c r="C60" s="4">
        <f t="shared" si="0"/>
        <v>4.846530890409162E-2</v>
      </c>
      <c r="D60" s="4">
        <f t="shared" si="2"/>
        <v>2.5820446008595312</v>
      </c>
      <c r="E60" s="4">
        <f t="shared" si="3"/>
        <v>1.6320934311565529</v>
      </c>
      <c r="G60" s="4">
        <f t="shared" si="1"/>
        <v>1.0484653089040916</v>
      </c>
    </row>
    <row r="61" spans="1:7" x14ac:dyDescent="0.2">
      <c r="A61" s="4">
        <f>IF('True_Odds_Calculator_2-way'!A62="","",'True_Odds_Calculator_2-way'!A62)</f>
        <v>1.95</v>
      </c>
      <c r="B61" s="4">
        <f>IF('True_Odds_Calculator_2-way'!B62="","",'True_Odds_Calculator_2-way'!B62)</f>
        <v>1.88</v>
      </c>
      <c r="C61" s="4">
        <f t="shared" si="0"/>
        <v>4.4735406437534042E-2</v>
      </c>
      <c r="D61" s="4">
        <f t="shared" si="2"/>
        <v>2.0389321468298109</v>
      </c>
      <c r="E61" s="4">
        <f t="shared" si="3"/>
        <v>1.9625267665952888</v>
      </c>
      <c r="G61" s="4">
        <f t="shared" si="1"/>
        <v>1.044735406437534</v>
      </c>
    </row>
    <row r="62" spans="1:7" x14ac:dyDescent="0.2">
      <c r="A62" s="4">
        <f>IF('True_Odds_Calculator_2-way'!A63="","",'True_Odds_Calculator_2-way'!A63)</f>
        <v>2.36</v>
      </c>
      <c r="B62" s="4">
        <f>IF('True_Odds_Calculator_2-way'!B63="","",'True_Odds_Calculator_2-way'!B63)</f>
        <v>1.63</v>
      </c>
      <c r="C62" s="4">
        <f t="shared" si="0"/>
        <v>3.7225746074659449E-2</v>
      </c>
      <c r="D62" s="4">
        <f t="shared" si="2"/>
        <v>2.4684291581108826</v>
      </c>
      <c r="E62" s="4">
        <f t="shared" si="3"/>
        <v>1.6809998252053835</v>
      </c>
      <c r="G62" s="4">
        <f t="shared" si="1"/>
        <v>1.0372257460746594</v>
      </c>
    </row>
    <row r="63" spans="1:7" x14ac:dyDescent="0.2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3.315137797896428E-2</v>
      </c>
      <c r="D63" s="4">
        <f t="shared" si="2"/>
        <v>2.1006852188505105</v>
      </c>
      <c r="E63" s="4">
        <f t="shared" si="3"/>
        <v>1.9085249650616189</v>
      </c>
      <c r="G63" s="4">
        <f t="shared" si="1"/>
        <v>1.0331513779789643</v>
      </c>
    </row>
    <row r="64" spans="1:7" x14ac:dyDescent="0.2">
      <c r="A64" s="4">
        <f>IF('True_Odds_Calculator_2-way'!A65="","",'True_Odds_Calculator_2-way'!A65)</f>
        <v>2.31</v>
      </c>
      <c r="B64" s="4">
        <f>IF('True_Odds_Calculator_2-way'!B65="","",'True_Odds_Calculator_2-way'!B65)</f>
        <v>1.65</v>
      </c>
      <c r="C64" s="4">
        <f t="shared" si="0"/>
        <v>3.8961038961038863E-2</v>
      </c>
      <c r="D64" s="4">
        <f t="shared" si="2"/>
        <v>2.418848167539267</v>
      </c>
      <c r="E64" s="4">
        <f t="shared" si="3"/>
        <v>1.7047970479704795</v>
      </c>
      <c r="G64" s="4">
        <f t="shared" si="1"/>
        <v>1.0389610389610389</v>
      </c>
    </row>
    <row r="65" spans="1:7" x14ac:dyDescent="0.2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3.3764291056736839E-2</v>
      </c>
      <c r="D65" s="4">
        <f t="shared" si="2"/>
        <v>2.0270738574832143</v>
      </c>
      <c r="E65" s="4">
        <f t="shared" si="3"/>
        <v>1.9736398144242935</v>
      </c>
      <c r="G65" s="4">
        <f t="shared" si="1"/>
        <v>1.0337642910567368</v>
      </c>
    </row>
    <row r="66" spans="1:7" x14ac:dyDescent="0.2">
      <c r="A66" s="4">
        <f>IF('True_Odds_Calculator_2-way'!A67="","",'True_Odds_Calculator_2-way'!A67)</f>
        <v>2.6</v>
      </c>
      <c r="B66" s="4">
        <f>IF('True_Odds_Calculator_2-way'!B67="","",'True_Odds_Calculator_2-way'!B67)</f>
        <v>1.51</v>
      </c>
      <c r="C66" s="4">
        <f t="shared" ref="C66:C129" si="4">IF(A66="","",((1/A66)+(1/B66))-1)</f>
        <v>4.6867040244523706E-2</v>
      </c>
      <c r="D66" s="4">
        <f t="shared" si="2"/>
        <v>2.7686882933709454</v>
      </c>
      <c r="E66" s="4">
        <f t="shared" si="3"/>
        <v>1.5653907496012758</v>
      </c>
      <c r="G66" s="4">
        <f t="shared" ref="G66:G129" si="5">IF(A66="","",C66+1)</f>
        <v>1.0468670402445237</v>
      </c>
    </row>
    <row r="67" spans="1:7" x14ac:dyDescent="0.2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</v>
      </c>
      <c r="C67" s="4">
        <f t="shared" si="4"/>
        <v>4.6950890447922333E-2</v>
      </c>
      <c r="D67" s="4">
        <f t="shared" ref="D67:D130" si="6">IF(A67="","",(2*A67)/(2-($C67*A67)))</f>
        <v>2.2975821450712961</v>
      </c>
      <c r="E67" s="4">
        <f t="shared" ref="E67:E130" si="7">IF(B67="","",(2*B67)/(2-($C67*B67)))</f>
        <v>1.7706641184902054</v>
      </c>
      <c r="G67" s="4">
        <f t="shared" si="5"/>
        <v>1.0469508904479223</v>
      </c>
    </row>
    <row r="68" spans="1:7" x14ac:dyDescent="0.2">
      <c r="A68" s="4">
        <f>IF('True_Odds_Calculator_2-way'!A69="","",'True_Odds_Calculator_2-way'!A69)</f>
        <v>2.1</v>
      </c>
      <c r="B68" s="4">
        <f>IF('True_Odds_Calculator_2-way'!B69="","",'True_Odds_Calculator_2-way'!B69)</f>
        <v>1.75</v>
      </c>
      <c r="C68" s="4">
        <f t="shared" si="4"/>
        <v>4.761904761904745E-2</v>
      </c>
      <c r="D68" s="4">
        <f t="shared" si="6"/>
        <v>2.2105263157894735</v>
      </c>
      <c r="E68" s="4">
        <f t="shared" si="7"/>
        <v>1.8260869565217388</v>
      </c>
      <c r="G68" s="4">
        <f t="shared" si="5"/>
        <v>1.0476190476190474</v>
      </c>
    </row>
    <row r="69" spans="1:7" x14ac:dyDescent="0.2">
      <c r="A69" s="4">
        <f>IF('True_Odds_Calculator_2-way'!A70="","",'True_Odds_Calculator_2-way'!A70)</f>
        <v>2.0499999999999998</v>
      </c>
      <c r="B69" s="4">
        <f>IF('True_Odds_Calculator_2-way'!B70="","",'True_Odds_Calculator_2-way'!B70)</f>
        <v>1.83</v>
      </c>
      <c r="C69" s="4">
        <f t="shared" si="4"/>
        <v>3.4252965480474407E-2</v>
      </c>
      <c r="D69" s="4">
        <f t="shared" si="6"/>
        <v>2.1245929491717397</v>
      </c>
      <c r="E69" s="4">
        <f t="shared" si="7"/>
        <v>1.8892106257081707</v>
      </c>
      <c r="G69" s="4">
        <f t="shared" si="5"/>
        <v>1.0342529654804744</v>
      </c>
    </row>
    <row r="70" spans="1:7" x14ac:dyDescent="0.2">
      <c r="A70" s="4">
        <f>IF('True_Odds_Calculator_2-way'!A71="","",'True_Odds_Calculator_2-way'!A71)</f>
        <v>1.81</v>
      </c>
      <c r="B70" s="4">
        <f>IF('True_Odds_Calculator_2-way'!B71="","",'True_Odds_Calculator_2-way'!B71)</f>
        <v>2.0299999999999998</v>
      </c>
      <c r="C70" s="4">
        <f t="shared" si="4"/>
        <v>4.5097025283727721E-2</v>
      </c>
      <c r="D70" s="4">
        <f t="shared" si="6"/>
        <v>1.8870143543127138</v>
      </c>
      <c r="E70" s="4">
        <f t="shared" si="7"/>
        <v>2.1273774715571898</v>
      </c>
      <c r="G70" s="4">
        <f t="shared" si="5"/>
        <v>1.0450970252837277</v>
      </c>
    </row>
    <row r="71" spans="1:7" x14ac:dyDescent="0.2">
      <c r="A71" s="4">
        <f>IF('True_Odds_Calculator_2-way'!A72="","",'True_Odds_Calculator_2-way'!A72)</f>
        <v>2.15</v>
      </c>
      <c r="B71" s="4">
        <f>IF('True_Odds_Calculator_2-way'!B72="","",'True_Odds_Calculator_2-way'!B72)</f>
        <v>1.69</v>
      </c>
      <c r="C71" s="4">
        <f t="shared" si="4"/>
        <v>5.6832255401128462E-2</v>
      </c>
      <c r="D71" s="4">
        <f t="shared" si="6"/>
        <v>2.2899007405073264</v>
      </c>
      <c r="E71" s="4">
        <f t="shared" si="7"/>
        <v>1.7752534505924025</v>
      </c>
      <c r="G71" s="4">
        <f t="shared" si="5"/>
        <v>1.0568322554011285</v>
      </c>
    </row>
    <row r="72" spans="1:7" x14ac:dyDescent="0.2">
      <c r="A72" s="4">
        <f>IF('True_Odds_Calculator_2-way'!A73="","",'True_Odds_Calculator_2-way'!A73)</f>
        <v>2.06</v>
      </c>
      <c r="B72" s="4">
        <f>IF('True_Odds_Calculator_2-way'!B73="","",'True_Odds_Calculator_2-way'!B73)</f>
        <v>1.75</v>
      </c>
      <c r="C72" s="4">
        <f t="shared" si="4"/>
        <v>5.6865464632454898E-2</v>
      </c>
      <c r="D72" s="4">
        <f t="shared" si="6"/>
        <v>2.1881638846737479</v>
      </c>
      <c r="E72" s="4">
        <f t="shared" si="7"/>
        <v>1.8416347381864622</v>
      </c>
      <c r="G72" s="4">
        <f t="shared" si="5"/>
        <v>1.0568654646324549</v>
      </c>
    </row>
    <row r="73" spans="1:7" x14ac:dyDescent="0.2">
      <c r="A73" s="4">
        <f>IF('True_Odds_Calculator_2-way'!A74="","",'True_Odds_Calculator_2-way'!A74)</f>
        <v>1.9</v>
      </c>
      <c r="B73" s="4">
        <f>IF('True_Odds_Calculator_2-way'!B74="","",'True_Odds_Calculator_2-way'!B74)</f>
        <v>1.93</v>
      </c>
      <c r="C73" s="4">
        <f t="shared" si="4"/>
        <v>4.445050449959087E-2</v>
      </c>
      <c r="D73" s="4">
        <f t="shared" si="6"/>
        <v>1.9837706248309437</v>
      </c>
      <c r="E73" s="4">
        <f t="shared" si="7"/>
        <v>2.0164971130052241</v>
      </c>
      <c r="G73" s="4">
        <f t="shared" si="5"/>
        <v>1.0444505044995909</v>
      </c>
    </row>
    <row r="74" spans="1:7" x14ac:dyDescent="0.2">
      <c r="A74" s="4">
        <f>IF('True_Odds_Calculator_2-way'!A75="","",'True_Odds_Calculator_2-way'!A75)</f>
        <v>1.7</v>
      </c>
      <c r="B74" s="4">
        <f>IF('True_Odds_Calculator_2-way'!B75="","",'True_Odds_Calculator_2-way'!B75)</f>
        <v>2.13</v>
      </c>
      <c r="C74" s="4">
        <f t="shared" si="4"/>
        <v>5.7718862192764453E-2</v>
      </c>
      <c r="D74" s="4">
        <f t="shared" si="6"/>
        <v>1.7877067390767711</v>
      </c>
      <c r="E74" s="4">
        <f t="shared" si="7"/>
        <v>2.2695079912253213</v>
      </c>
      <c r="G74" s="4">
        <f t="shared" si="5"/>
        <v>1.0577188621927645</v>
      </c>
    </row>
    <row r="75" spans="1:7" x14ac:dyDescent="0.2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4"/>
        <v>4.4735406437534042E-2</v>
      </c>
      <c r="D75" s="4">
        <f t="shared" si="6"/>
        <v>1.9625267665952888</v>
      </c>
      <c r="E75" s="4">
        <f t="shared" si="7"/>
        <v>2.0389321468298109</v>
      </c>
      <c r="G75" s="4">
        <f t="shared" si="5"/>
        <v>1.044735406437534</v>
      </c>
    </row>
    <row r="76" spans="1:7" x14ac:dyDescent="0.2">
      <c r="A76" s="4">
        <f>IF('True_Odds_Calculator_2-way'!A77="","",'True_Odds_Calculator_2-way'!A77)</f>
        <v>1.65</v>
      </c>
      <c r="B76" s="4">
        <f>IF('True_Odds_Calculator_2-way'!B77="","",'True_Odds_Calculator_2-way'!B77)</f>
        <v>2.16</v>
      </c>
      <c r="C76" s="4">
        <f t="shared" si="4"/>
        <v>6.9023569023568987E-2</v>
      </c>
      <c r="D76" s="4">
        <f t="shared" si="6"/>
        <v>1.7496318114874816</v>
      </c>
      <c r="E76" s="4">
        <f t="shared" si="7"/>
        <v>2.3339882121807465</v>
      </c>
      <c r="G76" s="4">
        <f t="shared" si="5"/>
        <v>1.069023569023569</v>
      </c>
    </row>
    <row r="77" spans="1:7" x14ac:dyDescent="0.2">
      <c r="A77" s="4">
        <f>IF('True_Odds_Calculator_2-way'!A78="","",'True_Odds_Calculator_2-way'!A78)</f>
        <v>1.76</v>
      </c>
      <c r="B77" s="4">
        <f>IF('True_Odds_Calculator_2-way'!B78="","",'True_Odds_Calculator_2-way'!B78)</f>
        <v>2.04</v>
      </c>
      <c r="C77" s="4">
        <f t="shared" si="4"/>
        <v>5.8377896613190705E-2</v>
      </c>
      <c r="D77" s="4">
        <f t="shared" si="6"/>
        <v>1.8553121124431584</v>
      </c>
      <c r="E77" s="4">
        <f t="shared" si="7"/>
        <v>2.1691638472692123</v>
      </c>
      <c r="G77" s="4">
        <f t="shared" si="5"/>
        <v>1.0583778966131907</v>
      </c>
    </row>
    <row r="78" spans="1:7" x14ac:dyDescent="0.2">
      <c r="A78" s="4">
        <f>IF('True_Odds_Calculator_2-way'!A79="","",'True_Odds_Calculator_2-way'!A79)</f>
        <v>2.06</v>
      </c>
      <c r="B78" s="4">
        <f>IF('True_Odds_Calculator_2-way'!B79="","",'True_Odds_Calculator_2-way'!B79)</f>
        <v>1.75</v>
      </c>
      <c r="C78" s="4">
        <f t="shared" si="4"/>
        <v>5.6865464632454898E-2</v>
      </c>
      <c r="D78" s="4">
        <f t="shared" si="6"/>
        <v>2.1881638846737479</v>
      </c>
      <c r="E78" s="4">
        <f t="shared" si="7"/>
        <v>1.8416347381864622</v>
      </c>
      <c r="G78" s="4">
        <f t="shared" si="5"/>
        <v>1.0568654646324549</v>
      </c>
    </row>
    <row r="79" spans="1:7" x14ac:dyDescent="0.2">
      <c r="A79" s="4">
        <f>IF('True_Odds_Calculator_2-way'!A80="","",'True_Odds_Calculator_2-way'!A80)</f>
        <v>1.72</v>
      </c>
      <c r="B79" s="4">
        <f>IF('True_Odds_Calculator_2-way'!B80="","",'True_Odds_Calculator_2-way'!B80)</f>
        <v>2.1</v>
      </c>
      <c r="C79" s="4">
        <f t="shared" si="4"/>
        <v>5.75858250276855E-2</v>
      </c>
      <c r="D79" s="4">
        <f t="shared" si="6"/>
        <v>1.8096192384769538</v>
      </c>
      <c r="E79" s="4">
        <f t="shared" si="7"/>
        <v>2.2351485148514851</v>
      </c>
      <c r="G79" s="4">
        <f t="shared" si="5"/>
        <v>1.0575858250276855</v>
      </c>
    </row>
    <row r="80" spans="1:7" x14ac:dyDescent="0.2">
      <c r="A80" s="4">
        <f>IF('True_Odds_Calculator_2-way'!A81="","",'True_Odds_Calculator_2-way'!A81)</f>
        <v>1.8</v>
      </c>
      <c r="B80" s="4">
        <f>IF('True_Odds_Calculator_2-way'!B81="","",'True_Odds_Calculator_2-way'!B81)</f>
        <v>2.11</v>
      </c>
      <c r="C80" s="4">
        <f t="shared" si="4"/>
        <v>2.9489204844655115E-2</v>
      </c>
      <c r="D80" s="4">
        <f t="shared" si="6"/>
        <v>1.8490749756572542</v>
      </c>
      <c r="E80" s="4">
        <f t="shared" si="7"/>
        <v>2.1777522935779814</v>
      </c>
      <c r="G80" s="4">
        <f t="shared" si="5"/>
        <v>1.0294892048446551</v>
      </c>
    </row>
    <row r="81" spans="1:7" x14ac:dyDescent="0.2">
      <c r="A81" s="4">
        <f>IF('True_Odds_Calculator_2-way'!A82="","",'True_Odds_Calculator_2-way'!A82)</f>
        <v>1.72</v>
      </c>
      <c r="B81" s="4">
        <f>IF('True_Odds_Calculator_2-way'!B82="","",'True_Odds_Calculator_2-way'!B82)</f>
        <v>2.23</v>
      </c>
      <c r="C81" s="4">
        <f t="shared" si="4"/>
        <v>2.982584211075201E-2</v>
      </c>
      <c r="D81" s="4">
        <f t="shared" si="6"/>
        <v>1.7652798232695142</v>
      </c>
      <c r="E81" s="4">
        <f t="shared" si="7"/>
        <v>2.3067115708443593</v>
      </c>
      <c r="G81" s="4">
        <f t="shared" si="5"/>
        <v>1.029825842110752</v>
      </c>
    </row>
    <row r="82" spans="1:7" x14ac:dyDescent="0.2">
      <c r="A82" s="4">
        <f>IF('True_Odds_Calculator_2-way'!A83="","",'True_Odds_Calculator_2-way'!A83)</f>
        <v>2.2400000000000002</v>
      </c>
      <c r="B82" s="4">
        <f>IF('True_Odds_Calculator_2-way'!B83="","",'True_Odds_Calculator_2-way'!B83)</f>
        <v>1.66</v>
      </c>
      <c r="C82" s="4">
        <f t="shared" si="4"/>
        <v>4.8838209982788428E-2</v>
      </c>
      <c r="D82" s="4">
        <f t="shared" si="6"/>
        <v>2.3696150904919713</v>
      </c>
      <c r="E82" s="4">
        <f t="shared" si="7"/>
        <v>1.7301321421924438</v>
      </c>
      <c r="G82" s="4">
        <f t="shared" si="5"/>
        <v>1.0488382099827884</v>
      </c>
    </row>
    <row r="83" spans="1:7" x14ac:dyDescent="0.2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4"/>
        <v>4.8838209982788428E-2</v>
      </c>
      <c r="D83" s="4">
        <f t="shared" si="6"/>
        <v>2.3696150904919713</v>
      </c>
      <c r="E83" s="4">
        <f t="shared" si="7"/>
        <v>1.7301321421924438</v>
      </c>
      <c r="G83" s="4">
        <f t="shared" si="5"/>
        <v>1.0488382099827884</v>
      </c>
    </row>
    <row r="84" spans="1:7" x14ac:dyDescent="0.2">
      <c r="A84" s="4">
        <f>IF('True_Odds_Calculator_2-way'!A85="","",'True_Odds_Calculator_2-way'!A85)</f>
        <v>2.52</v>
      </c>
      <c r="B84" s="4">
        <f>IF('True_Odds_Calculator_2-way'!B85="","",'True_Odds_Calculator_2-way'!B85)</f>
        <v>1.53</v>
      </c>
      <c r="C84" s="4">
        <f t="shared" si="4"/>
        <v>5.0420168067226934E-2</v>
      </c>
      <c r="D84" s="4">
        <f t="shared" si="6"/>
        <v>2.6909547738693469</v>
      </c>
      <c r="E84" s="4">
        <f t="shared" si="7"/>
        <v>1.5913818722139674</v>
      </c>
      <c r="G84" s="4">
        <f t="shared" si="5"/>
        <v>1.0504201680672269</v>
      </c>
    </row>
    <row r="85" spans="1:7" x14ac:dyDescent="0.2">
      <c r="A85" s="4">
        <f>IF('True_Odds_Calculator_2-way'!A86="","",'True_Odds_Calculator_2-way'!A86)</f>
        <v>2.5</v>
      </c>
      <c r="B85" s="4">
        <f>IF('True_Odds_Calculator_2-way'!B86="","",'True_Odds_Calculator_2-way'!B86)</f>
        <v>1.55</v>
      </c>
      <c r="C85" s="4">
        <f t="shared" si="4"/>
        <v>4.5161290322580649E-2</v>
      </c>
      <c r="D85" s="4">
        <f t="shared" si="6"/>
        <v>2.6495726495726495</v>
      </c>
      <c r="E85" s="4">
        <f t="shared" si="7"/>
        <v>1.606217616580311</v>
      </c>
      <c r="G85" s="4">
        <f t="shared" si="5"/>
        <v>1.0451612903225806</v>
      </c>
    </row>
    <row r="86" spans="1:7" x14ac:dyDescent="0.2">
      <c r="A86" s="4">
        <f>IF('True_Odds_Calculator_2-way'!A87="","",'True_Odds_Calculator_2-way'!A87)</f>
        <v>2.93</v>
      </c>
      <c r="B86" s="4">
        <f>IF('True_Odds_Calculator_2-way'!B87="","",'True_Odds_Calculator_2-way'!B87)</f>
        <v>1.41</v>
      </c>
      <c r="C86" s="4">
        <f t="shared" si="4"/>
        <v>5.0516786483673304E-2</v>
      </c>
      <c r="D86" s="4">
        <f t="shared" si="6"/>
        <v>3.1641711025159878</v>
      </c>
      <c r="E86" s="4">
        <f t="shared" si="7"/>
        <v>1.4620706740042113</v>
      </c>
      <c r="G86" s="4">
        <f t="shared" si="5"/>
        <v>1.0505167864836733</v>
      </c>
    </row>
    <row r="87" spans="1:7" x14ac:dyDescent="0.2">
      <c r="A87" s="4">
        <f>IF('True_Odds_Calculator_2-way'!A88="","",'True_Odds_Calculator_2-way'!A88)</f>
        <v>2.29</v>
      </c>
      <c r="B87" s="4">
        <f>IF('True_Odds_Calculator_2-way'!B88="","",'True_Odds_Calculator_2-way'!B88)</f>
        <v>1.64</v>
      </c>
      <c r="C87" s="4">
        <f t="shared" si="4"/>
        <v>4.6437320268399196E-2</v>
      </c>
      <c r="D87" s="4">
        <f t="shared" si="6"/>
        <v>2.4185986604842866</v>
      </c>
      <c r="E87" s="4">
        <f t="shared" si="7"/>
        <v>1.7049210096241147</v>
      </c>
      <c r="G87" s="4">
        <f t="shared" si="5"/>
        <v>1.0464373202683992</v>
      </c>
    </row>
    <row r="88" spans="1:7" x14ac:dyDescent="0.2">
      <c r="A88" s="4">
        <f>IF('True_Odds_Calculator_2-way'!A89="","",'True_Odds_Calculator_2-way'!A89)</f>
        <v>2.56</v>
      </c>
      <c r="B88" s="4">
        <f>IF('True_Odds_Calculator_2-way'!B89="","",'True_Odds_Calculator_2-way'!B89)</f>
        <v>1.52</v>
      </c>
      <c r="C88" s="4">
        <f t="shared" si="4"/>
        <v>4.851973684210531E-2</v>
      </c>
      <c r="D88" s="4">
        <f t="shared" si="6"/>
        <v>2.7295173961840629</v>
      </c>
      <c r="E88" s="4">
        <f t="shared" si="7"/>
        <v>1.5781959766385465</v>
      </c>
      <c r="G88" s="4">
        <f t="shared" si="5"/>
        <v>1.0485197368421053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4"/>
        <v>4.7757023852641467E-2</v>
      </c>
      <c r="D89" s="4">
        <f t="shared" si="6"/>
        <v>2.6700283207846929</v>
      </c>
      <c r="E89" s="4">
        <f t="shared" si="7"/>
        <v>1.5987922405592092</v>
      </c>
      <c r="G89" s="4">
        <f t="shared" si="5"/>
        <v>1.0477570238526415</v>
      </c>
    </row>
    <row r="90" spans="1:7" x14ac:dyDescent="0.2">
      <c r="A90" s="4">
        <f>IF('True_Odds_Calculator_2-way'!A91="","",'True_Odds_Calculator_2-way'!A91)</f>
        <v>2.44</v>
      </c>
      <c r="B90" s="4">
        <f>IF('True_Odds_Calculator_2-way'!B91="","",'True_Odds_Calculator_2-way'!B91)</f>
        <v>1.57</v>
      </c>
      <c r="C90" s="4">
        <f t="shared" si="4"/>
        <v>4.6778740733006252E-2</v>
      </c>
      <c r="D90" s="4">
        <f t="shared" si="6"/>
        <v>2.5876790056741421</v>
      </c>
      <c r="E90" s="4">
        <f t="shared" si="7"/>
        <v>1.6298502382573181</v>
      </c>
      <c r="G90" s="4">
        <f t="shared" si="5"/>
        <v>1.0467787407330063</v>
      </c>
    </row>
    <row r="91" spans="1:7" x14ac:dyDescent="0.2">
      <c r="A91" s="4">
        <f>IF('True_Odds_Calculator_2-way'!A92="","",'True_Odds_Calculator_2-way'!A92)</f>
        <v>2.04</v>
      </c>
      <c r="B91" s="4">
        <f>IF('True_Odds_Calculator_2-way'!B92="","",'True_Odds_Calculator_2-way'!B92)</f>
        <v>1.87</v>
      </c>
      <c r="C91" s="4">
        <f t="shared" si="4"/>
        <v>2.4955436720142554E-2</v>
      </c>
      <c r="D91" s="4">
        <f t="shared" si="6"/>
        <v>2.0932835820895521</v>
      </c>
      <c r="E91" s="4">
        <f t="shared" si="7"/>
        <v>1.9146757679180888</v>
      </c>
      <c r="G91" s="4">
        <f t="shared" si="5"/>
        <v>1.0249554367201426</v>
      </c>
    </row>
    <row r="92" spans="1:7" x14ac:dyDescent="0.2">
      <c r="A92" s="4">
        <f>IF('True_Odds_Calculator_2-way'!A93="","",'True_Odds_Calculator_2-way'!A93)</f>
        <v>1.79</v>
      </c>
      <c r="B92" s="4">
        <f>IF('True_Odds_Calculator_2-way'!B93="","",'True_Odds_Calculator_2-way'!B93)</f>
        <v>2.13</v>
      </c>
      <c r="C92" s="4">
        <f t="shared" si="4"/>
        <v>2.8142785952212312E-2</v>
      </c>
      <c r="D92" s="4">
        <f t="shared" si="6"/>
        <v>1.8362511137332338</v>
      </c>
      <c r="E92" s="4">
        <f t="shared" si="7"/>
        <v>2.1958130561234772</v>
      </c>
      <c r="G92" s="4">
        <f t="shared" si="5"/>
        <v>1.0281427859522123</v>
      </c>
    </row>
    <row r="93" spans="1:7" x14ac:dyDescent="0.2">
      <c r="A93" s="4">
        <f>IF('True_Odds_Calculator_2-way'!A94="","",'True_Odds_Calculator_2-way'!A94)</f>
        <v>1.97</v>
      </c>
      <c r="B93" s="4">
        <f>IF('True_Odds_Calculator_2-way'!B94="","",'True_Odds_Calculator_2-way'!B94)</f>
        <v>1.93</v>
      </c>
      <c r="C93" s="4">
        <f t="shared" si="4"/>
        <v>2.5748928223876311E-2</v>
      </c>
      <c r="D93" s="4">
        <f t="shared" si="6"/>
        <v>2.0212647191728026</v>
      </c>
      <c r="E93" s="4">
        <f t="shared" si="7"/>
        <v>1.9791780536685666</v>
      </c>
      <c r="G93" s="4">
        <f t="shared" si="5"/>
        <v>1.0257489282238763</v>
      </c>
    </row>
    <row r="94" spans="1:7" x14ac:dyDescent="0.2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4"/>
        <v>3.4193852437555794E-2</v>
      </c>
      <c r="D94" s="4">
        <f t="shared" si="6"/>
        <v>2.3508340001231001</v>
      </c>
      <c r="E94" s="4">
        <f t="shared" si="7"/>
        <v>1.740283410033262</v>
      </c>
      <c r="G94" s="4">
        <f t="shared" si="5"/>
        <v>1.0341938524375558</v>
      </c>
    </row>
    <row r="95" spans="1:7" x14ac:dyDescent="0.2">
      <c r="A95" s="4">
        <f>IF('True_Odds_Calculator_2-way'!A96="","",'True_Odds_Calculator_2-way'!A96)</f>
        <v>2.02</v>
      </c>
      <c r="B95" s="4">
        <f>IF('True_Odds_Calculator_2-way'!B96="","",'True_Odds_Calculator_2-way'!B96)</f>
        <v>1.87</v>
      </c>
      <c r="C95" s="4">
        <f t="shared" si="4"/>
        <v>2.9808863239265015E-2</v>
      </c>
      <c r="D95" s="4">
        <f t="shared" si="6"/>
        <v>2.082703865027292</v>
      </c>
      <c r="E95" s="4">
        <f t="shared" si="7"/>
        <v>1.9236135865967305</v>
      </c>
      <c r="G95" s="4">
        <f t="shared" si="5"/>
        <v>1.029808863239265</v>
      </c>
    </row>
    <row r="96" spans="1:7" x14ac:dyDescent="0.2">
      <c r="A96" s="4">
        <f>IF('True_Odds_Calculator_2-way'!A97="","",'True_Odds_Calculator_2-way'!A97)</f>
        <v>2.13</v>
      </c>
      <c r="B96" s="4">
        <f>IF('True_Odds_Calculator_2-way'!B97="","",'True_Odds_Calculator_2-way'!B97)</f>
        <v>1.78</v>
      </c>
      <c r="C96" s="4">
        <f t="shared" si="4"/>
        <v>3.128132088410629E-2</v>
      </c>
      <c r="D96" s="4">
        <f t="shared" si="6"/>
        <v>2.2034055907479515</v>
      </c>
      <c r="E96" s="4">
        <f t="shared" si="7"/>
        <v>1.8309750325976726</v>
      </c>
      <c r="G96" s="4">
        <f t="shared" si="5"/>
        <v>1.0312813208841063</v>
      </c>
    </row>
    <row r="97" spans="1:7" x14ac:dyDescent="0.2">
      <c r="A97" s="4">
        <f>IF('True_Odds_Calculator_2-way'!A98="","",'True_Odds_Calculator_2-way'!A98)</f>
        <v>2.23</v>
      </c>
      <c r="B97" s="4">
        <f>IF('True_Odds_Calculator_2-way'!B98="","",'True_Odds_Calculator_2-way'!B98)</f>
        <v>1.71</v>
      </c>
      <c r="C97" s="4">
        <f t="shared" si="4"/>
        <v>3.3225814910969431E-2</v>
      </c>
      <c r="D97" s="4">
        <f t="shared" si="6"/>
        <v>2.315792669966295</v>
      </c>
      <c r="E97" s="4">
        <f t="shared" si="7"/>
        <v>1.7599981538319522</v>
      </c>
      <c r="G97" s="4">
        <f t="shared" si="5"/>
        <v>1.0332258149109694</v>
      </c>
    </row>
    <row r="98" spans="1:7" x14ac:dyDescent="0.2">
      <c r="A98" s="4">
        <f>IF('True_Odds_Calculator_2-way'!A99="","",'True_Odds_Calculator_2-way'!A99)</f>
        <v>2.1</v>
      </c>
      <c r="B98" s="4">
        <f>IF('True_Odds_Calculator_2-way'!B99="","",'True_Odds_Calculator_2-way'!B99)</f>
        <v>1.79</v>
      </c>
      <c r="C98" s="4">
        <f t="shared" si="4"/>
        <v>3.4849694067571102E-2</v>
      </c>
      <c r="D98" s="4">
        <f t="shared" si="6"/>
        <v>2.1797622499275153</v>
      </c>
      <c r="E98" s="4">
        <f t="shared" si="7"/>
        <v>1.8476284099287292</v>
      </c>
      <c r="G98" s="4">
        <f t="shared" si="5"/>
        <v>1.0348496940675711</v>
      </c>
    </row>
    <row r="99" spans="1:7" x14ac:dyDescent="0.2">
      <c r="A99" s="4">
        <f>IF('True_Odds_Calculator_2-way'!A100="","",'True_Odds_Calculator_2-way'!A100)</f>
        <v>2.1</v>
      </c>
      <c r="B99" s="4">
        <f>IF('True_Odds_Calculator_2-way'!B100="","",'True_Odds_Calculator_2-way'!B100)</f>
        <v>1.8</v>
      </c>
      <c r="C99" s="4">
        <f t="shared" si="4"/>
        <v>3.1746031746031633E-2</v>
      </c>
      <c r="D99" s="4">
        <f t="shared" si="6"/>
        <v>2.172413793103448</v>
      </c>
      <c r="E99" s="4">
        <f t="shared" si="7"/>
        <v>1.8529411764705881</v>
      </c>
      <c r="G99" s="4">
        <f t="shared" si="5"/>
        <v>1.0317460317460316</v>
      </c>
    </row>
    <row r="100" spans="1:7" x14ac:dyDescent="0.2">
      <c r="A100" s="4">
        <f>IF('True_Odds_Calculator_2-way'!A101="","",'True_Odds_Calculator_2-way'!A101)</f>
        <v>1.91</v>
      </c>
      <c r="B100" s="4">
        <f>IF('True_Odds_Calculator_2-way'!B101="","",'True_Odds_Calculator_2-way'!B101)</f>
        <v>1.98</v>
      </c>
      <c r="C100" s="4">
        <f t="shared" si="4"/>
        <v>2.861071447458885E-2</v>
      </c>
      <c r="D100" s="4">
        <f t="shared" si="6"/>
        <v>1.9636533568721115</v>
      </c>
      <c r="E100" s="4">
        <f t="shared" si="7"/>
        <v>2.0377175494369308</v>
      </c>
      <c r="G100" s="4">
        <f t="shared" si="5"/>
        <v>1.0286107144745888</v>
      </c>
    </row>
    <row r="101" spans="1:7" x14ac:dyDescent="0.2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2.2999999999999998</v>
      </c>
      <c r="C101" s="4">
        <f t="shared" si="4"/>
        <v>3.3585003905233002E-2</v>
      </c>
      <c r="D101" s="4">
        <f t="shared" si="6"/>
        <v>1.7181838514873629</v>
      </c>
      <c r="E101" s="4">
        <f t="shared" si="7"/>
        <v>2.3924011211460603</v>
      </c>
      <c r="G101" s="4">
        <f t="shared" si="5"/>
        <v>1.033585003905233</v>
      </c>
    </row>
    <row r="102" spans="1:7" x14ac:dyDescent="0.2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4"/>
        <v>2.8828352287754377E-2</v>
      </c>
      <c r="D102" s="4">
        <f t="shared" si="6"/>
        <v>2.0487672717420748</v>
      </c>
      <c r="E102" s="4">
        <f t="shared" si="7"/>
        <v>1.9535003874967702</v>
      </c>
      <c r="G102" s="4">
        <f t="shared" si="5"/>
        <v>1.0288283522877544</v>
      </c>
    </row>
    <row r="103" spans="1:7" x14ac:dyDescent="0.2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2.13</v>
      </c>
      <c r="C103" s="4">
        <f t="shared" si="4"/>
        <v>3.128132088410629E-2</v>
      </c>
      <c r="D103" s="4">
        <f t="shared" si="6"/>
        <v>1.8309750325976726</v>
      </c>
      <c r="E103" s="4">
        <f t="shared" si="7"/>
        <v>2.2034055907479515</v>
      </c>
      <c r="G103" s="4">
        <f t="shared" si="5"/>
        <v>1.0312813208841063</v>
      </c>
    </row>
    <row r="104" spans="1:7" x14ac:dyDescent="0.2">
      <c r="A104" s="4">
        <f>IF('True_Odds_Calculator_2-way'!A105="","",'True_Odds_Calculator_2-way'!A105)</f>
        <v>1.74</v>
      </c>
      <c r="B104" s="4">
        <f>IF('True_Odds_Calculator_2-way'!B105="","",'True_Odds_Calculator_2-way'!B105)</f>
        <v>2.1800000000000002</v>
      </c>
      <c r="C104" s="4">
        <f t="shared" si="4"/>
        <v>3.3428240008436028E-2</v>
      </c>
      <c r="D104" s="4">
        <f t="shared" si="6"/>
        <v>1.7921194368326561</v>
      </c>
      <c r="E104" s="4">
        <f t="shared" si="7"/>
        <v>2.2624358821424311</v>
      </c>
      <c r="G104" s="4">
        <f t="shared" si="5"/>
        <v>1.033428240008436</v>
      </c>
    </row>
    <row r="105" spans="1:7" x14ac:dyDescent="0.2">
      <c r="A105" s="4">
        <f>IF('True_Odds_Calculator_2-way'!A106="","",'True_Odds_Calculator_2-way'!A106)</f>
        <v>2.2200000000000002</v>
      </c>
      <c r="B105" s="4">
        <f>IF('True_Odds_Calculator_2-way'!B106="","",'True_Odds_Calculator_2-way'!B106)</f>
        <v>1.71</v>
      </c>
      <c r="C105" s="4">
        <f t="shared" si="4"/>
        <v>3.5245772087877381E-2</v>
      </c>
      <c r="D105" s="4">
        <f t="shared" si="6"/>
        <v>2.3103888990323171</v>
      </c>
      <c r="E105" s="4">
        <f t="shared" si="7"/>
        <v>1.7631322279503969</v>
      </c>
      <c r="G105" s="4">
        <f t="shared" si="5"/>
        <v>1.0352457720878774</v>
      </c>
    </row>
    <row r="106" spans="1:7" x14ac:dyDescent="0.2">
      <c r="A106" s="4">
        <f>IF('True_Odds_Calculator_2-way'!A107="","",'True_Odds_Calculator_2-way'!A107)</f>
        <v>2.56</v>
      </c>
      <c r="B106" s="4">
        <f>IF('True_Odds_Calculator_2-way'!B107="","",'True_Odds_Calculator_2-way'!B107)</f>
        <v>1.56</v>
      </c>
      <c r="C106" s="4">
        <f t="shared" si="4"/>
        <v>3.1650641025640969E-2</v>
      </c>
      <c r="D106" s="4">
        <f t="shared" si="6"/>
        <v>2.668091929449492</v>
      </c>
      <c r="E106" s="4">
        <f t="shared" si="7"/>
        <v>1.5994873438000641</v>
      </c>
      <c r="G106" s="4">
        <f t="shared" si="5"/>
        <v>1.031650641025641</v>
      </c>
    </row>
    <row r="107" spans="1:7" x14ac:dyDescent="0.2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4"/>
        <v>3.1919317945518833E-2</v>
      </c>
      <c r="D107" s="4">
        <f t="shared" si="6"/>
        <v>2.3768688990485605</v>
      </c>
      <c r="E107" s="4">
        <f t="shared" si="7"/>
        <v>1.7262855604415328</v>
      </c>
      <c r="G107" s="4">
        <f t="shared" si="5"/>
        <v>1.0319193179455188</v>
      </c>
    </row>
    <row r="108" spans="1:7" x14ac:dyDescent="0.2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2.14</v>
      </c>
      <c r="C108" s="4">
        <f t="shared" si="4"/>
        <v>3.5471537807986397E-2</v>
      </c>
      <c r="D108" s="4">
        <f t="shared" si="6"/>
        <v>1.8167084699980707</v>
      </c>
      <c r="E108" s="4">
        <f t="shared" si="7"/>
        <v>2.2244271202456889</v>
      </c>
      <c r="G108" s="4">
        <f t="shared" si="5"/>
        <v>1.0354715378079864</v>
      </c>
    </row>
    <row r="109" spans="1:7" x14ac:dyDescent="0.2">
      <c r="A109" s="4">
        <f>IF('True_Odds_Calculator_2-way'!A110="","",'True_Odds_Calculator_2-way'!A110)</f>
        <v>2.21</v>
      </c>
      <c r="B109" s="4">
        <f>IF('True_Odds_Calculator_2-way'!B110="","",'True_Odds_Calculator_2-way'!B110)</f>
        <v>1.72</v>
      </c>
      <c r="C109" s="4">
        <f t="shared" si="4"/>
        <v>3.3884036620014824E-2</v>
      </c>
      <c r="D109" s="4">
        <f t="shared" si="6"/>
        <v>2.2959652089876781</v>
      </c>
      <c r="E109" s="4">
        <f t="shared" si="7"/>
        <v>1.7716256524981358</v>
      </c>
      <c r="G109" s="4">
        <f t="shared" si="5"/>
        <v>1.0338840366200148</v>
      </c>
    </row>
    <row r="110" spans="1:7" x14ac:dyDescent="0.2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1.69</v>
      </c>
      <c r="C110" s="4">
        <f t="shared" si="4"/>
        <v>5.6832255401128462E-2</v>
      </c>
      <c r="D110" s="4">
        <f t="shared" si="6"/>
        <v>2.2899007405073264</v>
      </c>
      <c r="E110" s="4">
        <f t="shared" si="7"/>
        <v>1.7752534505924025</v>
      </c>
      <c r="G110" s="4">
        <f t="shared" si="5"/>
        <v>1.0568322554011285</v>
      </c>
    </row>
    <row r="111" spans="1:7" x14ac:dyDescent="0.2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1.74</v>
      </c>
      <c r="C111" s="4">
        <f t="shared" si="4"/>
        <v>4.6410756885707949E-2</v>
      </c>
      <c r="D111" s="4">
        <f t="shared" si="6"/>
        <v>2.2296905222437133</v>
      </c>
      <c r="E111" s="4">
        <f t="shared" si="7"/>
        <v>1.8132127408572549</v>
      </c>
      <c r="G111" s="4">
        <f t="shared" si="5"/>
        <v>1.0464107568857079</v>
      </c>
    </row>
    <row r="112" spans="1:7" x14ac:dyDescent="0.2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1.86</v>
      </c>
      <c r="C112" s="4">
        <f t="shared" si="4"/>
        <v>4.2684913652655698E-2</v>
      </c>
      <c r="D112" s="4">
        <f t="shared" si="6"/>
        <v>2.0673627484001349</v>
      </c>
      <c r="E112" s="4">
        <f t="shared" si="7"/>
        <v>1.9368886083938153</v>
      </c>
      <c r="G112" s="4">
        <f t="shared" si="5"/>
        <v>1.0426849136526557</v>
      </c>
    </row>
    <row r="113" spans="1:7" x14ac:dyDescent="0.2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1.72</v>
      </c>
      <c r="C113" s="4">
        <f t="shared" si="4"/>
        <v>5.5328998126308981E-2</v>
      </c>
      <c r="D113" s="4">
        <f t="shared" si="6"/>
        <v>2.2408001975796497</v>
      </c>
      <c r="E113" s="4">
        <f t="shared" si="7"/>
        <v>1.8059315286624205</v>
      </c>
      <c r="G113" s="4">
        <f t="shared" si="5"/>
        <v>1.055328998126309</v>
      </c>
    </row>
    <row r="114" spans="1:7" x14ac:dyDescent="0.2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2</v>
      </c>
      <c r="C114" s="4">
        <f t="shared" si="4"/>
        <v>4.644808743169393E-2</v>
      </c>
      <c r="D114" s="4">
        <f t="shared" si="6"/>
        <v>1.9112271540469974</v>
      </c>
      <c r="E114" s="4">
        <f t="shared" si="7"/>
        <v>2.0974212034383952</v>
      </c>
      <c r="G114" s="4">
        <f t="shared" si="5"/>
        <v>1.0464480874316939</v>
      </c>
    </row>
    <row r="115" spans="1:7" x14ac:dyDescent="0.2">
      <c r="A115" s="4">
        <f>IF('True_Odds_Calculator_2-way'!A116="","",'True_Odds_Calculator_2-way'!A116)</f>
        <v>1.72</v>
      </c>
      <c r="B115" s="4">
        <f>IF('True_Odds_Calculator_2-way'!B116="","",'True_Odds_Calculator_2-way'!B116)</f>
        <v>2.11</v>
      </c>
      <c r="C115" s="4">
        <f t="shared" si="4"/>
        <v>5.5328998126308981E-2</v>
      </c>
      <c r="D115" s="4">
        <f t="shared" si="6"/>
        <v>1.8059315286624205</v>
      </c>
      <c r="E115" s="4">
        <f t="shared" si="7"/>
        <v>2.2408001975796497</v>
      </c>
      <c r="G115" s="4">
        <f t="shared" si="5"/>
        <v>1.055328998126309</v>
      </c>
    </row>
    <row r="116" spans="1:7" x14ac:dyDescent="0.2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2.0499999999999998</v>
      </c>
      <c r="C116" s="4">
        <f t="shared" si="4"/>
        <v>8.3042973286875821E-2</v>
      </c>
      <c r="D116" s="4">
        <f t="shared" si="6"/>
        <v>1.805977975878343</v>
      </c>
      <c r="E116" s="4">
        <f t="shared" si="7"/>
        <v>2.2407286922576448</v>
      </c>
      <c r="G116" s="4">
        <f t="shared" si="5"/>
        <v>1.0830429732868758</v>
      </c>
    </row>
    <row r="117" spans="1:7" x14ac:dyDescent="0.2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2.0099999999999998</v>
      </c>
      <c r="C117" s="4">
        <f t="shared" si="4"/>
        <v>4.6962987261494726E-2</v>
      </c>
      <c r="D117" s="4">
        <f t="shared" si="6"/>
        <v>1.9012525336520971</v>
      </c>
      <c r="E117" s="4">
        <f t="shared" si="7"/>
        <v>2.1095669223228186</v>
      </c>
      <c r="G117" s="4">
        <f t="shared" si="5"/>
        <v>1.0469629872614947</v>
      </c>
    </row>
    <row r="118" spans="1:7" x14ac:dyDescent="0.2">
      <c r="A118" s="4">
        <f>IF('True_Odds_Calculator_2-way'!A119="","",'True_Odds_Calculator_2-way'!A119)</f>
        <v>1.78</v>
      </c>
      <c r="B118" s="4">
        <f>IF('True_Odds_Calculator_2-way'!B119="","",'True_Odds_Calculator_2-way'!B119)</f>
        <v>2.0299999999999998</v>
      </c>
      <c r="C118" s="4">
        <f t="shared" si="4"/>
        <v>5.4408590247412514E-2</v>
      </c>
      <c r="D118" s="4">
        <f t="shared" si="6"/>
        <v>1.8705803178547395</v>
      </c>
      <c r="E118" s="4">
        <f t="shared" si="7"/>
        <v>2.1486590949634299</v>
      </c>
      <c r="G118" s="4">
        <f t="shared" si="5"/>
        <v>1.0544085902474125</v>
      </c>
    </row>
    <row r="119" spans="1:7" x14ac:dyDescent="0.2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4"/>
        <v>4.7120418848167533E-2</v>
      </c>
      <c r="D119" s="4">
        <f t="shared" si="6"/>
        <v>2</v>
      </c>
      <c r="E119" s="4">
        <f t="shared" si="7"/>
        <v>2</v>
      </c>
      <c r="G119" s="4">
        <f t="shared" si="5"/>
        <v>1.0471204188481675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1.93</v>
      </c>
      <c r="C120" s="4">
        <f t="shared" si="4"/>
        <v>5.0049608642928067E-2</v>
      </c>
      <c r="D120" s="4">
        <f t="shared" si="6"/>
        <v>1.9728142670726401</v>
      </c>
      <c r="E120" s="4">
        <f t="shared" si="7"/>
        <v>2.027945450480662</v>
      </c>
      <c r="G120" s="4">
        <f t="shared" si="5"/>
        <v>1.0500496086429281</v>
      </c>
    </row>
    <row r="121" spans="1:7" x14ac:dyDescent="0.2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2.08</v>
      </c>
      <c r="C121" s="4">
        <f t="shared" si="4"/>
        <v>5.5481874447391721E-2</v>
      </c>
      <c r="D121" s="4">
        <f t="shared" si="6"/>
        <v>1.8282481309355427</v>
      </c>
      <c r="E121" s="4">
        <f t="shared" si="7"/>
        <v>2.2073676506464994</v>
      </c>
      <c r="G121" s="4">
        <f t="shared" si="5"/>
        <v>1.0554818744473917</v>
      </c>
    </row>
    <row r="122" spans="1:7" x14ac:dyDescent="0.2">
      <c r="A122" s="4">
        <f>IF('True_Odds_Calculator_2-way'!A123="","",'True_Odds_Calculator_2-way'!A123)</f>
        <v>1.77</v>
      </c>
      <c r="B122" s="4">
        <f>IF('True_Odds_Calculator_2-way'!B123="","",'True_Odds_Calculator_2-way'!B123)</f>
        <v>2.04</v>
      </c>
      <c r="C122" s="4">
        <f t="shared" si="4"/>
        <v>5.5167829843801863E-2</v>
      </c>
      <c r="D122" s="4">
        <f t="shared" si="6"/>
        <v>1.8608534322820036</v>
      </c>
      <c r="E122" s="4">
        <f t="shared" si="7"/>
        <v>2.1616379310344827</v>
      </c>
      <c r="G122" s="4">
        <f t="shared" si="5"/>
        <v>1.0551678298438019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4"/>
        <v>4.5990823683635496E-2</v>
      </c>
      <c r="D123" s="4">
        <f t="shared" si="6"/>
        <v>1.9212928953720223</v>
      </c>
      <c r="E123" s="4">
        <f t="shared" si="7"/>
        <v>2.0854311424991456</v>
      </c>
      <c r="G123" s="4">
        <f t="shared" si="5"/>
        <v>1.0459908236836355</v>
      </c>
    </row>
    <row r="124" spans="1:7" x14ac:dyDescent="0.2">
      <c r="A124" s="4">
        <f>IF('True_Odds_Calculator_2-way'!A125="","",'True_Odds_Calculator_2-way'!A125)</f>
        <v>2.11</v>
      </c>
      <c r="B124" s="4">
        <f>IF('True_Odds_Calculator_2-way'!B125="","",'True_Odds_Calculator_2-way'!B125)</f>
        <v>1.8</v>
      </c>
      <c r="C124" s="4">
        <f t="shared" si="4"/>
        <v>2.9489204844655115E-2</v>
      </c>
      <c r="D124" s="4">
        <f t="shared" si="6"/>
        <v>2.1777522935779814</v>
      </c>
      <c r="E124" s="4">
        <f t="shared" si="7"/>
        <v>1.8490749756572542</v>
      </c>
      <c r="G124" s="4">
        <f t="shared" si="5"/>
        <v>1.0294892048446551</v>
      </c>
    </row>
    <row r="125" spans="1:7" x14ac:dyDescent="0.2">
      <c r="A125" s="4">
        <f>IF('True_Odds_Calculator_2-way'!A126="","",'True_Odds_Calculator_2-way'!A126)</f>
        <v>2.64</v>
      </c>
      <c r="B125" s="4">
        <f>IF('True_Odds_Calculator_2-way'!B126="","",'True_Odds_Calculator_2-way'!B126)</f>
        <v>1.54</v>
      </c>
      <c r="C125" s="4">
        <f t="shared" si="4"/>
        <v>2.813852813852824E-2</v>
      </c>
      <c r="D125" s="4">
        <f t="shared" si="6"/>
        <v>2.7418397626112765</v>
      </c>
      <c r="E125" s="4">
        <f t="shared" si="7"/>
        <v>1.5741056218057923</v>
      </c>
      <c r="G125" s="4">
        <f t="shared" si="5"/>
        <v>1.0281385281385282</v>
      </c>
    </row>
    <row r="126" spans="1:7" x14ac:dyDescent="0.2">
      <c r="A126" s="4">
        <f>IF('True_Odds_Calculator_2-way'!A127="","",'True_Odds_Calculator_2-way'!A127)</f>
        <v>1.99</v>
      </c>
      <c r="B126" s="4">
        <f>IF('True_Odds_Calculator_2-way'!B127="","",'True_Odds_Calculator_2-way'!B127)</f>
        <v>1.92</v>
      </c>
      <c r="C126" s="4">
        <f t="shared" si="4"/>
        <v>2.3345896147403788E-2</v>
      </c>
      <c r="D126" s="4">
        <f t="shared" si="6"/>
        <v>2.0373253705876082</v>
      </c>
      <c r="E126" s="4">
        <f t="shared" si="7"/>
        <v>1.9640176827387685</v>
      </c>
      <c r="G126" s="4">
        <f t="shared" si="5"/>
        <v>1.0233458961474038</v>
      </c>
    </row>
    <row r="127" spans="1:7" x14ac:dyDescent="0.2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2.11</v>
      </c>
      <c r="C127" s="4">
        <f t="shared" si="4"/>
        <v>2.6419837134403323E-2</v>
      </c>
      <c r="D127" s="4">
        <f t="shared" si="6"/>
        <v>1.8543371124760262</v>
      </c>
      <c r="E127" s="4">
        <f t="shared" si="7"/>
        <v>2.1704981387286519</v>
      </c>
      <c r="G127" s="4">
        <f t="shared" si="5"/>
        <v>1.0264198371344033</v>
      </c>
    </row>
    <row r="128" spans="1:7" x14ac:dyDescent="0.2">
      <c r="A128" s="4">
        <f>IF('True_Odds_Calculator_2-way'!A129="","",'True_Odds_Calculator_2-way'!A129)</f>
        <v>2.62</v>
      </c>
      <c r="B128" s="4">
        <f>IF('True_Odds_Calculator_2-way'!B129="","",'True_Odds_Calculator_2-way'!B129)</f>
        <v>1.53</v>
      </c>
      <c r="C128" s="4">
        <f t="shared" si="4"/>
        <v>3.5274160554807032E-2</v>
      </c>
      <c r="D128" s="4">
        <f t="shared" si="6"/>
        <v>2.7469334612485432</v>
      </c>
      <c r="E128" s="4">
        <f t="shared" si="7"/>
        <v>1.5724316479033458</v>
      </c>
      <c r="G128" s="4">
        <f t="shared" si="5"/>
        <v>1.035274160554807</v>
      </c>
    </row>
    <row r="129" spans="1:7" x14ac:dyDescent="0.2">
      <c r="A129" s="4">
        <f>IF('True_Odds_Calculator_2-way'!A130="","",'True_Odds_Calculator_2-way'!A130)</f>
        <v>2.27</v>
      </c>
      <c r="B129" s="4">
        <f>IF('True_Odds_Calculator_2-way'!B130="","",'True_Odds_Calculator_2-way'!B130)</f>
        <v>1.69</v>
      </c>
      <c r="C129" s="4">
        <f t="shared" si="4"/>
        <v>3.2244610692594433E-2</v>
      </c>
      <c r="D129" s="4">
        <f t="shared" si="6"/>
        <v>2.3562325338574457</v>
      </c>
      <c r="E129" s="4">
        <f t="shared" si="7"/>
        <v>1.7373366845549443</v>
      </c>
      <c r="G129" s="4">
        <f t="shared" si="5"/>
        <v>1.0322446106925944</v>
      </c>
    </row>
    <row r="130" spans="1:7" x14ac:dyDescent="0.2">
      <c r="A130" s="4">
        <f>IF('True_Odds_Calculator_2-way'!A131="","",'True_Odds_Calculator_2-way'!A131)</f>
        <v>2.3199999999999998</v>
      </c>
      <c r="B130" s="4">
        <f>IF('True_Odds_Calculator_2-way'!B131="","",'True_Odds_Calculator_2-way'!B131)</f>
        <v>1.63</v>
      </c>
      <c r="C130" s="4">
        <f t="shared" ref="C130:C193" si="8">IF(A130="","",((1/A130)+(1/B130))-1)</f>
        <v>4.4531415273958208E-2</v>
      </c>
      <c r="D130" s="4">
        <f t="shared" si="6"/>
        <v>2.4463708112304308</v>
      </c>
      <c r="E130" s="4">
        <f t="shared" si="7"/>
        <v>1.6913856337776187</v>
      </c>
      <c r="G130" s="4">
        <f t="shared" ref="G130:G193" si="9">IF(A130="","",C130+1)</f>
        <v>1.0445314152739582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2.0299999999999998</v>
      </c>
      <c r="C131" s="4">
        <f t="shared" si="8"/>
        <v>2.737019572719368E-2</v>
      </c>
      <c r="D131" s="4">
        <f t="shared" ref="D131:D194" si="10">IF(A131="","",(2*A131)/(2-($C131*A131)))</f>
        <v>1.9191122570208035</v>
      </c>
      <c r="E131" s="4">
        <f t="shared" ref="E131:E194" si="11">IF(B131="","",(2*B131)/(2-($C131*B131)))</f>
        <v>2.0880063804625832</v>
      </c>
      <c r="G131" s="4">
        <f t="shared" si="9"/>
        <v>1.0273701957271937</v>
      </c>
    </row>
    <row r="132" spans="1:7" x14ac:dyDescent="0.2">
      <c r="A132" s="4">
        <f>IF('True_Odds_Calculator_2-way'!A133="","",'True_Odds_Calculator_2-way'!A133)</f>
        <v>1.53</v>
      </c>
      <c r="B132" s="4">
        <f>IF('True_Odds_Calculator_2-way'!B133="","",'True_Odds_Calculator_2-way'!B133)</f>
        <v>2.1800000000000002</v>
      </c>
      <c r="C132" s="4">
        <f t="shared" si="8"/>
        <v>0.11231036757210533</v>
      </c>
      <c r="D132" s="4">
        <f t="shared" si="10"/>
        <v>1.6738094043257892</v>
      </c>
      <c r="E132" s="4">
        <f t="shared" si="11"/>
        <v>2.4840992030982352</v>
      </c>
      <c r="G132" s="4">
        <f t="shared" si="9"/>
        <v>1.1123103675721053</v>
      </c>
    </row>
    <row r="133" spans="1:7" x14ac:dyDescent="0.2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8"/>
        <v>2.844754653130277E-2</v>
      </c>
      <c r="D133" s="4">
        <f t="shared" si="10"/>
        <v>1.9739066903246005</v>
      </c>
      <c r="E133" s="4">
        <f t="shared" si="11"/>
        <v>2.0267924123888115</v>
      </c>
      <c r="G133" s="4">
        <f t="shared" si="9"/>
        <v>1.0284475465313028</v>
      </c>
    </row>
    <row r="134" spans="1:7" x14ac:dyDescent="0.2">
      <c r="A134" s="4">
        <f>IF('True_Odds_Calculator_2-way'!A135="","",'True_Odds_Calculator_2-way'!A135)</f>
        <v>1.75</v>
      </c>
      <c r="B134" s="4">
        <f>IF('True_Odds_Calculator_2-way'!B135="","",'True_Odds_Calculator_2-way'!B135)</f>
        <v>2.1</v>
      </c>
      <c r="C134" s="4">
        <f t="shared" si="8"/>
        <v>4.761904761904745E-2</v>
      </c>
      <c r="D134" s="4">
        <f t="shared" si="10"/>
        <v>1.8260869565217388</v>
      </c>
      <c r="E134" s="4">
        <f t="shared" si="11"/>
        <v>2.2105263157894735</v>
      </c>
      <c r="G134" s="4">
        <f t="shared" si="9"/>
        <v>1.0476190476190474</v>
      </c>
    </row>
    <row r="135" spans="1:7" x14ac:dyDescent="0.2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</v>
      </c>
      <c r="C135" s="4">
        <f t="shared" si="8"/>
        <v>5.3609341825902268E-2</v>
      </c>
      <c r="D135" s="4">
        <f t="shared" si="10"/>
        <v>1.6389734667246629</v>
      </c>
      <c r="E135" s="4">
        <f t="shared" si="11"/>
        <v>2.5650102110279098</v>
      </c>
      <c r="G135" s="4">
        <f t="shared" si="9"/>
        <v>1.0536093418259023</v>
      </c>
    </row>
    <row r="136" spans="1:7" x14ac:dyDescent="0.2">
      <c r="A136" s="4">
        <f>IF('True_Odds_Calculator_2-way'!A137="","",'True_Odds_Calculator_2-way'!A137)</f>
        <v>1.87</v>
      </c>
      <c r="B136" s="4">
        <f>IF('True_Odds_Calculator_2-way'!B137="","",'True_Odds_Calculator_2-way'!B137)</f>
        <v>1.96</v>
      </c>
      <c r="C136" s="4">
        <f t="shared" si="8"/>
        <v>4.4963439921422932E-2</v>
      </c>
      <c r="D136" s="4">
        <f t="shared" si="10"/>
        <v>1.9520664678312738</v>
      </c>
      <c r="E136" s="4">
        <f t="shared" si="11"/>
        <v>2.0503468337435664</v>
      </c>
      <c r="G136" s="4">
        <f t="shared" si="9"/>
        <v>1.0449634399214229</v>
      </c>
    </row>
    <row r="137" spans="1:7" x14ac:dyDescent="0.2">
      <c r="A137" s="4">
        <f>IF('True_Odds_Calculator_2-way'!A138="","",'True_Odds_Calculator_2-way'!A138)</f>
        <v>1.68</v>
      </c>
      <c r="B137" s="4">
        <f>IF('True_Odds_Calculator_2-way'!B138="","",'True_Odds_Calculator_2-way'!B138)</f>
        <v>2.21</v>
      </c>
      <c r="C137" s="4">
        <f t="shared" si="8"/>
        <v>4.772678302090072E-2</v>
      </c>
      <c r="D137" s="4">
        <f t="shared" si="10"/>
        <v>1.7501649853870085</v>
      </c>
      <c r="E137" s="4">
        <f t="shared" si="11"/>
        <v>2.3330400904863642</v>
      </c>
      <c r="G137" s="4">
        <f t="shared" si="9"/>
        <v>1.0477267830209007</v>
      </c>
    </row>
    <row r="138" spans="1:7" x14ac:dyDescent="0.2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2.65</v>
      </c>
      <c r="C138" s="4">
        <f t="shared" si="8"/>
        <v>5.7630599409575156E-2</v>
      </c>
      <c r="D138" s="4">
        <f t="shared" si="10"/>
        <v>1.5350211801792926</v>
      </c>
      <c r="E138" s="4">
        <f t="shared" si="11"/>
        <v>2.8690848830786226</v>
      </c>
      <c r="G138" s="4">
        <f t="shared" si="9"/>
        <v>1.0576305994095752</v>
      </c>
    </row>
    <row r="139" spans="1:7" x14ac:dyDescent="0.2">
      <c r="A139" s="4">
        <f>IF('True_Odds_Calculator_2-way'!A140="","",'True_Odds_Calculator_2-way'!A140)</f>
        <v>1.56</v>
      </c>
      <c r="B139" s="4">
        <f>IF('True_Odds_Calculator_2-way'!B140="","",'True_Odds_Calculator_2-way'!B140)</f>
        <v>2.57</v>
      </c>
      <c r="C139" s="4">
        <f t="shared" si="8"/>
        <v>3.0130699391399673E-2</v>
      </c>
      <c r="D139" s="4">
        <f t="shared" si="10"/>
        <v>1.597545425565827</v>
      </c>
      <c r="E139" s="4">
        <f t="shared" si="11"/>
        <v>2.6735129367831414</v>
      </c>
      <c r="G139" s="4">
        <f t="shared" si="9"/>
        <v>1.0301306993913997</v>
      </c>
    </row>
    <row r="140" spans="1:7" x14ac:dyDescent="0.2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2.21</v>
      </c>
      <c r="C140" s="4">
        <f t="shared" si="8"/>
        <v>3.3884036620014824E-2</v>
      </c>
      <c r="D140" s="4">
        <f t="shared" si="10"/>
        <v>1.7716256524981358</v>
      </c>
      <c r="E140" s="4">
        <f t="shared" si="11"/>
        <v>2.2959652089876781</v>
      </c>
      <c r="G140" s="4">
        <f t="shared" si="9"/>
        <v>1.0338840366200148</v>
      </c>
    </row>
    <row r="141" spans="1:7" x14ac:dyDescent="0.2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2.09</v>
      </c>
      <c r="C141" s="4">
        <f t="shared" si="8"/>
        <v>3.4024455077086735E-2</v>
      </c>
      <c r="D141" s="4">
        <f t="shared" si="10"/>
        <v>1.8568608094768018</v>
      </c>
      <c r="E141" s="4">
        <f t="shared" si="11"/>
        <v>2.1670506912442398</v>
      </c>
      <c r="G141" s="4">
        <f t="shared" si="9"/>
        <v>1.0340244550770867</v>
      </c>
    </row>
    <row r="142" spans="1:7" x14ac:dyDescent="0.2">
      <c r="A142" s="4">
        <f>IF('True_Odds_Calculator_2-way'!A143="","",'True_Odds_Calculator_2-way'!A143)</f>
        <v>1.64</v>
      </c>
      <c r="B142" s="4">
        <f>IF('True_Odds_Calculator_2-way'!B143="","",'True_Odds_Calculator_2-way'!B143)</f>
        <v>2.36</v>
      </c>
      <c r="C142" s="4">
        <f t="shared" si="8"/>
        <v>3.3484911120297722E-2</v>
      </c>
      <c r="D142" s="4">
        <f t="shared" si="10"/>
        <v>1.6863018473335656</v>
      </c>
      <c r="E142" s="4">
        <f t="shared" si="11"/>
        <v>2.4570848146267141</v>
      </c>
      <c r="G142" s="4">
        <f t="shared" si="9"/>
        <v>1.0334849111202977</v>
      </c>
    </row>
    <row r="143" spans="1:7" x14ac:dyDescent="0.2">
      <c r="A143" s="4">
        <f>IF('True_Odds_Calculator_2-way'!A144="","",'True_Odds_Calculator_2-way'!A144)</f>
        <v>2.08</v>
      </c>
      <c r="B143" s="4">
        <f>IF('True_Odds_Calculator_2-way'!B144="","",'True_Odds_Calculator_2-way'!B144)</f>
        <v>1.84</v>
      </c>
      <c r="C143" s="4">
        <f t="shared" si="8"/>
        <v>2.4247491638795804E-2</v>
      </c>
      <c r="D143" s="4">
        <f t="shared" si="10"/>
        <v>2.1338090990187331</v>
      </c>
      <c r="E143" s="4">
        <f t="shared" si="11"/>
        <v>1.8819826907946497</v>
      </c>
      <c r="G143" s="4">
        <f t="shared" si="9"/>
        <v>1.0242474916387958</v>
      </c>
    </row>
    <row r="144" spans="1:7" x14ac:dyDescent="0.2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8"/>
        <v>3.0163599182004175E-2</v>
      </c>
      <c r="D144" s="4">
        <f t="shared" si="10"/>
        <v>1.6710807347287484</v>
      </c>
      <c r="E144" s="4">
        <f t="shared" si="11"/>
        <v>2.49013367281986</v>
      </c>
      <c r="G144" s="4">
        <f t="shared" si="9"/>
        <v>1.0301635991820042</v>
      </c>
    </row>
    <row r="145" spans="1:7" x14ac:dyDescent="0.2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8"/>
        <v>2.9011311269375728E-2</v>
      </c>
      <c r="D145" s="4">
        <f t="shared" si="10"/>
        <v>2.2405256365129644</v>
      </c>
      <c r="E145" s="4">
        <f t="shared" si="11"/>
        <v>1.8061099025820484</v>
      </c>
      <c r="G145" s="4">
        <f t="shared" si="9"/>
        <v>1.0290113112693757</v>
      </c>
    </row>
    <row r="146" spans="1:7" x14ac:dyDescent="0.2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8"/>
        <v>3.0357331084642114E-2</v>
      </c>
      <c r="D146" s="4">
        <f t="shared" si="10"/>
        <v>2.1904871854075272</v>
      </c>
      <c r="E146" s="4">
        <f t="shared" si="11"/>
        <v>1.8399922420480992</v>
      </c>
      <c r="G146" s="4">
        <f t="shared" si="9"/>
        <v>1.0303573310846421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8"/>
        <v>3.0357331084642114E-2</v>
      </c>
      <c r="D147" s="4">
        <f t="shared" si="10"/>
        <v>2.1904871854075272</v>
      </c>
      <c r="E147" s="4">
        <f t="shared" si="11"/>
        <v>1.8399922420480992</v>
      </c>
      <c r="G147" s="4">
        <f t="shared" si="9"/>
        <v>1.0303573310846421</v>
      </c>
    </row>
    <row r="148" spans="1:7" x14ac:dyDescent="0.2">
      <c r="A148" s="4">
        <f>IF('True_Odds_Calculator_2-way'!A149="","",'True_Odds_Calculator_2-way'!A149)</f>
        <v>2.29</v>
      </c>
      <c r="B148" s="4">
        <f>IF('True_Odds_Calculator_2-way'!B149="","",'True_Odds_Calculator_2-way'!B149)</f>
        <v>1.69</v>
      </c>
      <c r="C148" s="4">
        <f t="shared" si="8"/>
        <v>2.8397199038784571E-2</v>
      </c>
      <c r="D148" s="4">
        <f t="shared" si="10"/>
        <v>2.3669612550074923</v>
      </c>
      <c r="E148" s="4">
        <f t="shared" si="11"/>
        <v>1.7315496297621977</v>
      </c>
      <c r="G148" s="4">
        <f t="shared" si="9"/>
        <v>1.0283971990387846</v>
      </c>
    </row>
    <row r="149" spans="1:7" x14ac:dyDescent="0.2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2.1</v>
      </c>
      <c r="C149" s="4">
        <f t="shared" si="8"/>
        <v>2.8676664035780064E-2</v>
      </c>
      <c r="D149" s="4">
        <f t="shared" si="10"/>
        <v>1.858225372769494</v>
      </c>
      <c r="E149" s="4">
        <f t="shared" si="11"/>
        <v>2.1651951011107946</v>
      </c>
      <c r="G149" s="4">
        <f t="shared" si="9"/>
        <v>1.0286766640357801</v>
      </c>
    </row>
    <row r="150" spans="1:7" x14ac:dyDescent="0.2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8"/>
        <v>2.5977433744424072E-2</v>
      </c>
      <c r="D150" s="4">
        <f t="shared" si="10"/>
        <v>2.1166342682588173</v>
      </c>
      <c r="E150" s="4">
        <f t="shared" si="11"/>
        <v>1.8955483710519774</v>
      </c>
      <c r="G150" s="4">
        <f t="shared" si="9"/>
        <v>1.0259774337444241</v>
      </c>
    </row>
    <row r="151" spans="1:7" x14ac:dyDescent="0.2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1.93</v>
      </c>
      <c r="C151" s="4">
        <f t="shared" si="8"/>
        <v>2.5748928223876311E-2</v>
      </c>
      <c r="D151" s="4">
        <f t="shared" si="10"/>
        <v>2.0212647191728026</v>
      </c>
      <c r="E151" s="4">
        <f t="shared" si="11"/>
        <v>1.9791780536685666</v>
      </c>
      <c r="G151" s="4">
        <f t="shared" si="9"/>
        <v>1.0257489282238763</v>
      </c>
    </row>
    <row r="152" spans="1:7" x14ac:dyDescent="0.2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1.76</v>
      </c>
      <c r="C152" s="4">
        <f t="shared" si="8"/>
        <v>5.598669623059882E-2</v>
      </c>
      <c r="D152" s="4">
        <f t="shared" si="10"/>
        <v>2.1748040988547319</v>
      </c>
      <c r="E152" s="4">
        <f t="shared" si="11"/>
        <v>1.8512057465366858</v>
      </c>
      <c r="G152" s="4">
        <f t="shared" si="9"/>
        <v>1.0559866962305988</v>
      </c>
    </row>
    <row r="153" spans="1:7" x14ac:dyDescent="0.2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1.47</v>
      </c>
      <c r="C153" s="4">
        <f t="shared" si="8"/>
        <v>5.9059987631416178E-2</v>
      </c>
      <c r="D153" s="4">
        <f t="shared" si="10"/>
        <v>2.8632138114209829</v>
      </c>
      <c r="E153" s="4">
        <f t="shared" si="11"/>
        <v>1.5367070563079115</v>
      </c>
      <c r="G153" s="4">
        <f t="shared" si="9"/>
        <v>1.0590599876314162</v>
      </c>
    </row>
    <row r="154" spans="1:7" x14ac:dyDescent="0.2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1.53</v>
      </c>
      <c r="C154" s="4">
        <f t="shared" si="8"/>
        <v>5.845307083697171E-2</v>
      </c>
      <c r="D154" s="4">
        <f t="shared" si="10"/>
        <v>2.6621816772920996</v>
      </c>
      <c r="E154" s="4">
        <f t="shared" si="11"/>
        <v>1.6016189527664173</v>
      </c>
      <c r="G154" s="4">
        <f t="shared" si="9"/>
        <v>1.0584530708369717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1.53</v>
      </c>
      <c r="C155" s="4">
        <f t="shared" si="8"/>
        <v>7.2004813082834129E-2</v>
      </c>
      <c r="D155" s="4">
        <f t="shared" si="10"/>
        <v>2.6150105481460288</v>
      </c>
      <c r="E155" s="4">
        <f t="shared" si="11"/>
        <v>1.6191910022804259</v>
      </c>
      <c r="G155" s="4">
        <f t="shared" si="9"/>
        <v>1.0720048130828341</v>
      </c>
    </row>
    <row r="156" spans="1:7" x14ac:dyDescent="0.2">
      <c r="A156" s="4">
        <f>IF('True_Odds_Calculator_2-way'!A157="","",'True_Odds_Calculator_2-way'!A157)</f>
        <v>2.17</v>
      </c>
      <c r="B156" s="4">
        <f>IF('True_Odds_Calculator_2-way'!B157="","",'True_Odds_Calculator_2-way'!B157)</f>
        <v>1.68</v>
      </c>
      <c r="C156" s="4">
        <f t="shared" si="8"/>
        <v>5.6067588325652729E-2</v>
      </c>
      <c r="D156" s="4">
        <f t="shared" si="10"/>
        <v>2.3105590062111796</v>
      </c>
      <c r="E156" s="4">
        <f t="shared" si="11"/>
        <v>1.76303317535545</v>
      </c>
      <c r="G156" s="4">
        <f t="shared" si="9"/>
        <v>1.0560675883256527</v>
      </c>
    </row>
    <row r="157" spans="1:7" x14ac:dyDescent="0.2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1.74</v>
      </c>
      <c r="C157" s="4">
        <f t="shared" si="8"/>
        <v>5.5481874447391721E-2</v>
      </c>
      <c r="D157" s="4">
        <f t="shared" si="10"/>
        <v>2.2073676506464994</v>
      </c>
      <c r="E157" s="4">
        <f t="shared" si="11"/>
        <v>1.8282481309355427</v>
      </c>
      <c r="G157" s="4">
        <f t="shared" si="9"/>
        <v>1.0554818744473917</v>
      </c>
    </row>
    <row r="158" spans="1:7" x14ac:dyDescent="0.2">
      <c r="A158" s="4">
        <f>IF('True_Odds_Calculator_2-way'!A159="","",'True_Odds_Calculator_2-way'!A159)</f>
        <v>2.1800000000000002</v>
      </c>
      <c r="B158" s="4">
        <f>IF('True_Odds_Calculator_2-way'!B159="","",'True_Odds_Calculator_2-way'!B159)</f>
        <v>1.68</v>
      </c>
      <c r="C158" s="4">
        <f t="shared" si="8"/>
        <v>5.3953691568370488E-2</v>
      </c>
      <c r="D158" s="4">
        <f t="shared" si="10"/>
        <v>2.3162155325069569</v>
      </c>
      <c r="E158" s="4">
        <f t="shared" si="11"/>
        <v>1.7597539880837978</v>
      </c>
      <c r="G158" s="4">
        <f t="shared" si="9"/>
        <v>1.0539536915683705</v>
      </c>
    </row>
    <row r="159" spans="1:7" x14ac:dyDescent="0.2">
      <c r="A159" s="4">
        <f>IF('True_Odds_Calculator_2-way'!A160="","",'True_Odds_Calculator_2-way'!A160)</f>
        <v>1.83</v>
      </c>
      <c r="B159" s="4">
        <f>IF('True_Odds_Calculator_2-way'!B160="","",'True_Odds_Calculator_2-way'!B160)</f>
        <v>2.0699999999999998</v>
      </c>
      <c r="C159" s="4">
        <f t="shared" si="8"/>
        <v>2.9539874871307603E-2</v>
      </c>
      <c r="D159" s="4">
        <f t="shared" si="10"/>
        <v>1.8808371192373576</v>
      </c>
      <c r="E159" s="4">
        <f t="shared" si="11"/>
        <v>2.1352836729517204</v>
      </c>
      <c r="G159" s="4">
        <f t="shared" si="9"/>
        <v>1.0295398748713076</v>
      </c>
    </row>
    <row r="160" spans="1:7" x14ac:dyDescent="0.2">
      <c r="A160" s="4">
        <f>IF('True_Odds_Calculator_2-way'!A161="","",'True_Odds_Calculator_2-way'!A161)</f>
        <v>2.12</v>
      </c>
      <c r="B160" s="4">
        <f>IF('True_Odds_Calculator_2-way'!B161="","",'True_Odds_Calculator_2-way'!B161)</f>
        <v>1.79</v>
      </c>
      <c r="C160" s="4">
        <f t="shared" si="8"/>
        <v>3.0357331084642114E-2</v>
      </c>
      <c r="D160" s="4">
        <f t="shared" si="10"/>
        <v>2.1904871854075272</v>
      </c>
      <c r="E160" s="4">
        <f t="shared" si="11"/>
        <v>1.8399922420480992</v>
      </c>
      <c r="G160" s="4">
        <f t="shared" si="9"/>
        <v>1.0303573310846421</v>
      </c>
    </row>
    <row r="161" spans="1:7" x14ac:dyDescent="0.2">
      <c r="A161" s="4">
        <f>IF('True_Odds_Calculator_2-way'!A162="","",'True_Odds_Calculator_2-way'!A162)</f>
        <v>1.76</v>
      </c>
      <c r="B161" s="4">
        <f>IF('True_Odds_Calculator_2-way'!B162="","",'True_Odds_Calculator_2-way'!B162)</f>
        <v>2.17</v>
      </c>
      <c r="C161" s="4">
        <f t="shared" si="8"/>
        <v>2.9011311269375728E-2</v>
      </c>
      <c r="D161" s="4">
        <f t="shared" si="10"/>
        <v>1.8061099025820484</v>
      </c>
      <c r="E161" s="4">
        <f t="shared" si="11"/>
        <v>2.2405256365129644</v>
      </c>
      <c r="G161" s="4">
        <f t="shared" si="9"/>
        <v>1.0290113112693757</v>
      </c>
    </row>
    <row r="162" spans="1:7" x14ac:dyDescent="0.2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2.36</v>
      </c>
      <c r="C162" s="4">
        <f t="shared" si="8"/>
        <v>2.9789419619928204E-2</v>
      </c>
      <c r="D162" s="4">
        <f t="shared" si="10"/>
        <v>1.691572545612511</v>
      </c>
      <c r="E162" s="4">
        <f t="shared" si="11"/>
        <v>2.4459798994974875</v>
      </c>
      <c r="G162" s="4">
        <f t="shared" si="9"/>
        <v>1.0297894196199282</v>
      </c>
    </row>
    <row r="163" spans="1:7" x14ac:dyDescent="0.2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2.29</v>
      </c>
      <c r="C163" s="4">
        <f t="shared" si="8"/>
        <v>3.1919317945518833E-2</v>
      </c>
      <c r="D163" s="4">
        <f t="shared" si="10"/>
        <v>1.7262855604415328</v>
      </c>
      <c r="E163" s="4">
        <f t="shared" si="11"/>
        <v>2.3768688990485605</v>
      </c>
      <c r="G163" s="4">
        <f t="shared" si="9"/>
        <v>1.0319193179455188</v>
      </c>
    </row>
    <row r="164" spans="1:7" x14ac:dyDescent="0.2">
      <c r="A164" s="4">
        <f>IF('True_Odds_Calculator_2-way'!A165="","",'True_Odds_Calculator_2-way'!A165)</f>
        <v>2.0499999999999998</v>
      </c>
      <c r="B164" s="4">
        <f>IF('True_Odds_Calculator_2-way'!B165="","",'True_Odds_Calculator_2-way'!B165)</f>
        <v>1.86</v>
      </c>
      <c r="C164" s="4">
        <f t="shared" si="8"/>
        <v>2.5439286650930981E-2</v>
      </c>
      <c r="D164" s="4">
        <f t="shared" si="10"/>
        <v>2.1048854540436102</v>
      </c>
      <c r="E164" s="4">
        <f t="shared" si="11"/>
        <v>1.905071196602548</v>
      </c>
      <c r="G164" s="4">
        <f t="shared" si="9"/>
        <v>1.025439286650931</v>
      </c>
    </row>
    <row r="165" spans="1:7" x14ac:dyDescent="0.2">
      <c r="A165" s="4">
        <f>IF('True_Odds_Calculator_2-way'!A166="","",'True_Odds_Calculator_2-way'!A166)</f>
        <v>2.17</v>
      </c>
      <c r="B165" s="4">
        <f>IF('True_Odds_Calculator_2-way'!B166="","",'True_Odds_Calculator_2-way'!B166)</f>
        <v>1.75</v>
      </c>
      <c r="C165" s="4">
        <f t="shared" si="8"/>
        <v>3.2258064516129004E-2</v>
      </c>
      <c r="D165" s="4">
        <f t="shared" si="10"/>
        <v>2.2487046632124348</v>
      </c>
      <c r="E165" s="4">
        <f t="shared" si="11"/>
        <v>1.8008298755186722</v>
      </c>
      <c r="G165" s="4">
        <f t="shared" si="9"/>
        <v>1.032258064516129</v>
      </c>
    </row>
    <row r="166" spans="1:7" x14ac:dyDescent="0.2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8"/>
        <v>3.3225814910969431E-2</v>
      </c>
      <c r="D166" s="4">
        <f t="shared" si="10"/>
        <v>2.315792669966295</v>
      </c>
      <c r="E166" s="4">
        <f t="shared" si="11"/>
        <v>1.7599981538319522</v>
      </c>
      <c r="G166" s="4">
        <f t="shared" si="9"/>
        <v>1.0332258149109694</v>
      </c>
    </row>
    <row r="167" spans="1:7" x14ac:dyDescent="0.2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1.72</v>
      </c>
      <c r="C167" s="4">
        <f t="shared" si="8"/>
        <v>3.3884036620014824E-2</v>
      </c>
      <c r="D167" s="4">
        <f t="shared" si="10"/>
        <v>2.2959652089876781</v>
      </c>
      <c r="E167" s="4">
        <f t="shared" si="11"/>
        <v>1.7716256524981358</v>
      </c>
      <c r="G167" s="4">
        <f t="shared" si="9"/>
        <v>1.0338840366200148</v>
      </c>
    </row>
    <row r="168" spans="1:7" x14ac:dyDescent="0.2">
      <c r="A168" s="4">
        <f>IF('True_Odds_Calculator_2-way'!A169="","",'True_Odds_Calculator_2-way'!A169)</f>
        <v>2.2999999999999998</v>
      </c>
      <c r="B168" s="4">
        <f>IF('True_Odds_Calculator_2-way'!B169="","",'True_Odds_Calculator_2-way'!B169)</f>
        <v>1.67</v>
      </c>
      <c r="C168" s="4">
        <f t="shared" si="8"/>
        <v>3.3585003905233002E-2</v>
      </c>
      <c r="D168" s="4">
        <f t="shared" si="10"/>
        <v>2.3924011211460603</v>
      </c>
      <c r="E168" s="4">
        <f t="shared" si="11"/>
        <v>1.7181838514873629</v>
      </c>
      <c r="G168" s="4">
        <f t="shared" si="9"/>
        <v>1.033585003905233</v>
      </c>
    </row>
    <row r="169" spans="1:7" x14ac:dyDescent="0.2">
      <c r="A169" s="4">
        <f>IF('True_Odds_Calculator_2-way'!A170="","",'True_Odds_Calculator_2-way'!A170)</f>
        <v>2.0099999999999998</v>
      </c>
      <c r="B169" s="4">
        <f>IF('True_Odds_Calculator_2-way'!B170="","",'True_Odds_Calculator_2-way'!B170)</f>
        <v>1.88</v>
      </c>
      <c r="C169" s="4">
        <f t="shared" si="8"/>
        <v>2.9427331427966497E-2</v>
      </c>
      <c r="D169" s="4">
        <f t="shared" si="10"/>
        <v>2.0712563034422273</v>
      </c>
      <c r="E169" s="4">
        <f t="shared" si="11"/>
        <v>1.9334834220221038</v>
      </c>
      <c r="G169" s="4">
        <f t="shared" si="9"/>
        <v>1.0294273314279665</v>
      </c>
    </row>
    <row r="170" spans="1:7" x14ac:dyDescent="0.2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2.56</v>
      </c>
      <c r="C170" s="4">
        <f t="shared" si="8"/>
        <v>3.9975649350649345E-2</v>
      </c>
      <c r="D170" s="4">
        <f t="shared" si="10"/>
        <v>1.5889085926164759</v>
      </c>
      <c r="E170" s="4">
        <f t="shared" si="11"/>
        <v>2.6980563920065701</v>
      </c>
      <c r="G170" s="4">
        <f t="shared" si="9"/>
        <v>1.0399756493506493</v>
      </c>
    </row>
    <row r="171" spans="1:7" x14ac:dyDescent="0.2">
      <c r="A171" s="4">
        <f>IF('True_Odds_Calculator_2-way'!A172="","",'True_Odds_Calculator_2-way'!A172)</f>
        <v>1.76</v>
      </c>
      <c r="B171" s="4">
        <f>IF('True_Odds_Calculator_2-way'!B172="","",'True_Odds_Calculator_2-way'!B172)</f>
        <v>2.15</v>
      </c>
      <c r="C171" s="4">
        <f t="shared" si="8"/>
        <v>3.3298097251585723E-2</v>
      </c>
      <c r="D171" s="4">
        <f t="shared" si="10"/>
        <v>1.8131288931480596</v>
      </c>
      <c r="E171" s="4">
        <f t="shared" si="11"/>
        <v>2.2298173246906305</v>
      </c>
      <c r="G171" s="4">
        <f t="shared" si="9"/>
        <v>1.0332980972515857</v>
      </c>
    </row>
    <row r="172" spans="1:7" x14ac:dyDescent="0.2">
      <c r="A172" s="4">
        <f>IF('True_Odds_Calculator_2-way'!A173="","",'True_Odds_Calculator_2-way'!A173)</f>
        <v>1.22</v>
      </c>
      <c r="B172" s="4">
        <f>IF('True_Odds_Calculator_2-way'!B173="","",'True_Odds_Calculator_2-way'!B173)</f>
        <v>4.3899999999999997</v>
      </c>
      <c r="C172" s="4">
        <f t="shared" si="8"/>
        <v>4.7462563949363323E-2</v>
      </c>
      <c r="D172" s="4">
        <f t="shared" si="10"/>
        <v>1.256374768350184</v>
      </c>
      <c r="E172" s="4">
        <f t="shared" si="11"/>
        <v>4.9005398481105313</v>
      </c>
      <c r="G172" s="4">
        <f t="shared" si="9"/>
        <v>1.0474625639493633</v>
      </c>
    </row>
    <row r="173" spans="1:7" x14ac:dyDescent="0.2">
      <c r="A173" s="4">
        <f>IF('True_Odds_Calculator_2-way'!A174="","",'True_Odds_Calculator_2-way'!A174)</f>
        <v>1.83</v>
      </c>
      <c r="B173" s="4">
        <f>IF('True_Odds_Calculator_2-way'!B174="","",'True_Odds_Calculator_2-way'!B174)</f>
        <v>2.0499999999999998</v>
      </c>
      <c r="C173" s="4">
        <f t="shared" si="8"/>
        <v>3.4252965480474407E-2</v>
      </c>
      <c r="D173" s="4">
        <f t="shared" si="10"/>
        <v>1.8892106257081707</v>
      </c>
      <c r="E173" s="4">
        <f t="shared" si="11"/>
        <v>2.1245929491717397</v>
      </c>
      <c r="G173" s="4">
        <f t="shared" si="9"/>
        <v>1.0342529654804744</v>
      </c>
    </row>
    <row r="174" spans="1:7" x14ac:dyDescent="0.2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8"/>
        <v>2.8345418589321048E-2</v>
      </c>
      <c r="D174" s="4">
        <f t="shared" si="10"/>
        <v>1.8998121477770822</v>
      </c>
      <c r="E174" s="4">
        <f t="shared" si="11"/>
        <v>2.1113430758524703</v>
      </c>
      <c r="G174" s="4">
        <f t="shared" si="9"/>
        <v>1.028345418589321</v>
      </c>
    </row>
    <row r="175" spans="1:7" x14ac:dyDescent="0.2">
      <c r="A175" s="4">
        <f>IF('True_Odds_Calculator_2-way'!A176="","",'True_Odds_Calculator_2-way'!A176)</f>
        <v>2.36</v>
      </c>
      <c r="B175" s="4">
        <f>IF('True_Odds_Calculator_2-way'!B176="","",'True_Odds_Calculator_2-way'!B176)</f>
        <v>1.64</v>
      </c>
      <c r="C175" s="4">
        <f t="shared" si="8"/>
        <v>3.3484911120297722E-2</v>
      </c>
      <c r="D175" s="4">
        <f t="shared" si="10"/>
        <v>2.4570848146267141</v>
      </c>
      <c r="E175" s="4">
        <f t="shared" si="11"/>
        <v>1.6863018473335656</v>
      </c>
      <c r="G175" s="4">
        <f t="shared" si="9"/>
        <v>1.0334849111202977</v>
      </c>
    </row>
    <row r="176" spans="1:7" x14ac:dyDescent="0.2">
      <c r="A176" s="4">
        <f>IF('True_Odds_Calculator_2-way'!A177="","",'True_Odds_Calculator_2-way'!A177)</f>
        <v>1.8</v>
      </c>
      <c r="B176" s="4">
        <f>IF('True_Odds_Calculator_2-way'!B177="","",'True_Odds_Calculator_2-way'!B177)</f>
        <v>2.09</v>
      </c>
      <c r="C176" s="4">
        <f t="shared" si="8"/>
        <v>3.4024455077086735E-2</v>
      </c>
      <c r="D176" s="4">
        <f t="shared" si="10"/>
        <v>1.8568608094768018</v>
      </c>
      <c r="E176" s="4">
        <f t="shared" si="11"/>
        <v>2.1670506912442398</v>
      </c>
      <c r="G176" s="4">
        <f t="shared" si="9"/>
        <v>1.0340244550770867</v>
      </c>
    </row>
    <row r="177" spans="1:7" x14ac:dyDescent="0.2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1.87</v>
      </c>
      <c r="C177" s="4">
        <f t="shared" si="8"/>
        <v>2.9808863239265015E-2</v>
      </c>
      <c r="D177" s="4">
        <f t="shared" si="10"/>
        <v>2.082703865027292</v>
      </c>
      <c r="E177" s="4">
        <f t="shared" si="11"/>
        <v>1.9236135865967305</v>
      </c>
      <c r="G177" s="4">
        <f t="shared" si="9"/>
        <v>1.029808863239265</v>
      </c>
    </row>
    <row r="178" spans="1:7" x14ac:dyDescent="0.2">
      <c r="A178" s="4">
        <f>IF('True_Odds_Calculator_2-way'!A179="","",'True_Odds_Calculator_2-way'!A179)</f>
        <v>2.14</v>
      </c>
      <c r="B178" s="4">
        <f>IF('True_Odds_Calculator_2-way'!B179="","",'True_Odds_Calculator_2-way'!B179)</f>
        <v>1.76</v>
      </c>
      <c r="C178" s="4">
        <f t="shared" si="8"/>
        <v>3.5471537807986397E-2</v>
      </c>
      <c r="D178" s="4">
        <f t="shared" si="10"/>
        <v>2.2244271202456889</v>
      </c>
      <c r="E178" s="4">
        <f t="shared" si="11"/>
        <v>1.8167084699980707</v>
      </c>
      <c r="G178" s="4">
        <f t="shared" si="9"/>
        <v>1.0354715378079864</v>
      </c>
    </row>
    <row r="179" spans="1:7" x14ac:dyDescent="0.2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2.0699999999999998</v>
      </c>
      <c r="C179" s="4">
        <f t="shared" si="8"/>
        <v>3.5577975284917462E-2</v>
      </c>
      <c r="D179" s="4">
        <f t="shared" si="10"/>
        <v>1.8702173858786533</v>
      </c>
      <c r="E179" s="4">
        <f t="shared" si="11"/>
        <v>2.1491381535549374</v>
      </c>
      <c r="G179" s="4">
        <f t="shared" si="9"/>
        <v>1.0355779752849175</v>
      </c>
    </row>
    <row r="180" spans="1:7" x14ac:dyDescent="0.2">
      <c r="A180" s="4">
        <f>IF('True_Odds_Calculator_2-way'!A181="","",'True_Odds_Calculator_2-way'!A181)</f>
        <v>2.54</v>
      </c>
      <c r="B180" s="4">
        <f>IF('True_Odds_Calculator_2-way'!B181="","",'True_Odds_Calculator_2-way'!B181)</f>
        <v>1.57</v>
      </c>
      <c r="C180" s="4">
        <f t="shared" si="8"/>
        <v>3.0643462560810519E-2</v>
      </c>
      <c r="D180" s="4">
        <f t="shared" si="10"/>
        <v>2.6428524090396981</v>
      </c>
      <c r="E180" s="4">
        <f t="shared" si="11"/>
        <v>1.6086974061075479</v>
      </c>
      <c r="G180" s="4">
        <f t="shared" si="9"/>
        <v>1.0306434625608105</v>
      </c>
    </row>
    <row r="181" spans="1:7" x14ac:dyDescent="0.2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2.1800000000000002</v>
      </c>
      <c r="C181" s="4">
        <f t="shared" si="8"/>
        <v>3.0144167758846541E-2</v>
      </c>
      <c r="D181" s="4">
        <f t="shared" si="10"/>
        <v>1.797408716136631</v>
      </c>
      <c r="E181" s="4">
        <f t="shared" si="11"/>
        <v>2.2540620384047267</v>
      </c>
      <c r="G181" s="4">
        <f t="shared" si="9"/>
        <v>1.0301441677588465</v>
      </c>
    </row>
    <row r="182" spans="1:7" x14ac:dyDescent="0.2">
      <c r="A182" s="4">
        <f>IF('True_Odds_Calculator_2-way'!A183="","",'True_Odds_Calculator_2-way'!A183)</f>
        <v>2.2400000000000002</v>
      </c>
      <c r="B182" s="4">
        <f>IF('True_Odds_Calculator_2-way'!B183="","",'True_Odds_Calculator_2-way'!B183)</f>
        <v>1.71</v>
      </c>
      <c r="C182" s="4">
        <f t="shared" si="8"/>
        <v>3.1223893065998265E-2</v>
      </c>
      <c r="D182" s="4">
        <f t="shared" si="10"/>
        <v>2.3211731911283482</v>
      </c>
      <c r="E182" s="4">
        <f t="shared" si="11"/>
        <v>1.7569030364186771</v>
      </c>
      <c r="G182" s="4">
        <f t="shared" si="9"/>
        <v>1.0312238930659983</v>
      </c>
    </row>
    <row r="183" spans="1:7" x14ac:dyDescent="0.2">
      <c r="A183" s="4">
        <f>IF('True_Odds_Calculator_2-way'!A184="","",'True_Odds_Calculator_2-way'!A184)</f>
        <v>1.97</v>
      </c>
      <c r="B183" s="4">
        <f>IF('True_Odds_Calculator_2-way'!B184="","",'True_Odds_Calculator_2-way'!B184)</f>
        <v>1.93</v>
      </c>
      <c r="C183" s="4">
        <f t="shared" si="8"/>
        <v>2.5748928223876311E-2</v>
      </c>
      <c r="D183" s="4">
        <f t="shared" si="10"/>
        <v>2.0212647191728026</v>
      </c>
      <c r="E183" s="4">
        <f t="shared" si="11"/>
        <v>1.9791780536685666</v>
      </c>
      <c r="G183" s="4">
        <f t="shared" si="9"/>
        <v>1.0257489282238763</v>
      </c>
    </row>
    <row r="184" spans="1:7" x14ac:dyDescent="0.2">
      <c r="A184" s="4">
        <f>IF('True_Odds_Calculator_2-way'!A185="","",'True_Odds_Calculator_2-way'!A185)</f>
        <v>2.42</v>
      </c>
      <c r="B184" s="4">
        <f>IF('True_Odds_Calculator_2-way'!B185="","",'True_Odds_Calculator_2-way'!B185)</f>
        <v>1.58</v>
      </c>
      <c r="C184" s="4">
        <f t="shared" si="8"/>
        <v>4.6134532900931058E-2</v>
      </c>
      <c r="D184" s="4">
        <f t="shared" si="10"/>
        <v>2.563078160611342</v>
      </c>
      <c r="E184" s="4">
        <f t="shared" si="11"/>
        <v>1.6397632730079768</v>
      </c>
      <c r="G184" s="4">
        <f t="shared" si="9"/>
        <v>1.0461345329009311</v>
      </c>
    </row>
    <row r="185" spans="1:7" x14ac:dyDescent="0.2">
      <c r="A185" s="4">
        <f>IF('True_Odds_Calculator_2-way'!A186="","",'True_Odds_Calculator_2-way'!A186)</f>
        <v>2.2000000000000002</v>
      </c>
      <c r="B185" s="4">
        <f>IF('True_Odds_Calculator_2-way'!B186="","",'True_Odds_Calculator_2-way'!B186)</f>
        <v>1.7</v>
      </c>
      <c r="C185" s="4">
        <f t="shared" si="8"/>
        <v>4.2780748663101553E-2</v>
      </c>
      <c r="D185" s="4">
        <f t="shared" si="10"/>
        <v>2.308641975308642</v>
      </c>
      <c r="E185" s="4">
        <f t="shared" si="11"/>
        <v>1.7641509433962264</v>
      </c>
      <c r="G185" s="4">
        <f t="shared" si="9"/>
        <v>1.0427807486631016</v>
      </c>
    </row>
    <row r="186" spans="1:7" x14ac:dyDescent="0.2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8"/>
        <v>4.2699829607588891E-2</v>
      </c>
      <c r="D186" s="4">
        <f t="shared" si="10"/>
        <v>2.7192005808927768</v>
      </c>
      <c r="E186" s="4">
        <f t="shared" si="11"/>
        <v>1.5816656945757326</v>
      </c>
      <c r="G186" s="4">
        <f t="shared" si="9"/>
        <v>1.0426998296075889</v>
      </c>
    </row>
    <row r="187" spans="1:7" x14ac:dyDescent="0.2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8"/>
        <v>4.3510917967702012E-2</v>
      </c>
      <c r="D187" s="4">
        <f t="shared" si="10"/>
        <v>2.2885382773650926</v>
      </c>
      <c r="E187" s="4">
        <f t="shared" si="11"/>
        <v>1.7760731811901471</v>
      </c>
      <c r="G187" s="4">
        <f t="shared" si="9"/>
        <v>1.043510917967702</v>
      </c>
    </row>
    <row r="188" spans="1:7" x14ac:dyDescent="0.2">
      <c r="A188" s="4">
        <f>IF('True_Odds_Calculator_2-way'!A189="","",'True_Odds_Calculator_2-way'!A189)</f>
        <v>2.2799999999999998</v>
      </c>
      <c r="B188" s="4">
        <f>IF('True_Odds_Calculator_2-way'!B189="","",'True_Odds_Calculator_2-way'!B189)</f>
        <v>1.65</v>
      </c>
      <c r="C188" s="4">
        <f t="shared" si="8"/>
        <v>4.4657097288676173E-2</v>
      </c>
      <c r="D188" s="4">
        <f t="shared" si="10"/>
        <v>2.402298850574712</v>
      </c>
      <c r="E188" s="4">
        <f t="shared" si="11"/>
        <v>1.7131147540983604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2.5299999999999998</v>
      </c>
      <c r="B189" s="4">
        <f>IF('True_Odds_Calculator_2-way'!B190="","",'True_Odds_Calculator_2-way'!B190)</f>
        <v>1.54</v>
      </c>
      <c r="C189" s="4">
        <f t="shared" si="8"/>
        <v>4.4607566346696714E-2</v>
      </c>
      <c r="D189" s="4">
        <f t="shared" si="10"/>
        <v>2.6813020439061312</v>
      </c>
      <c r="E189" s="4">
        <f t="shared" si="11"/>
        <v>1.594777127420081</v>
      </c>
      <c r="G189" s="4">
        <f t="shared" si="9"/>
        <v>1.0446075663466967</v>
      </c>
    </row>
    <row r="190" spans="1:7" x14ac:dyDescent="0.2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2.0299999999999998</v>
      </c>
      <c r="C190" s="4">
        <f t="shared" si="8"/>
        <v>2.737019572719368E-2</v>
      </c>
      <c r="D190" s="4">
        <f t="shared" si="10"/>
        <v>1.9191122570208035</v>
      </c>
      <c r="E190" s="4">
        <f t="shared" si="11"/>
        <v>2.0880063804625832</v>
      </c>
      <c r="G190" s="4">
        <f t="shared" si="9"/>
        <v>1.0273701957271937</v>
      </c>
    </row>
    <row r="191" spans="1:7" x14ac:dyDescent="0.2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1.72</v>
      </c>
      <c r="C191" s="4">
        <f t="shared" si="8"/>
        <v>3.3884036620014824E-2</v>
      </c>
      <c r="D191" s="4">
        <f t="shared" si="10"/>
        <v>2.2959652089876781</v>
      </c>
      <c r="E191" s="4">
        <f t="shared" si="11"/>
        <v>1.7716256524981358</v>
      </c>
      <c r="G191" s="4">
        <f t="shared" si="9"/>
        <v>1.0338840366200148</v>
      </c>
    </row>
    <row r="192" spans="1:7" x14ac:dyDescent="0.2">
      <c r="A192" s="4">
        <f>IF('True_Odds_Calculator_2-way'!A193="","",'True_Odds_Calculator_2-way'!A193)</f>
        <v>1.9</v>
      </c>
      <c r="B192" s="4">
        <f>IF('True_Odds_Calculator_2-way'!B193="","",'True_Odds_Calculator_2-way'!B193)</f>
        <v>1.99</v>
      </c>
      <c r="C192" s="4">
        <f t="shared" si="8"/>
        <v>2.8828352287754377E-2</v>
      </c>
      <c r="D192" s="4">
        <f t="shared" si="10"/>
        <v>1.9535003874967702</v>
      </c>
      <c r="E192" s="4">
        <f t="shared" si="11"/>
        <v>2.0487672717420748</v>
      </c>
      <c r="G192" s="4">
        <f t="shared" si="9"/>
        <v>1.0288283522877544</v>
      </c>
    </row>
    <row r="193" spans="1:7" x14ac:dyDescent="0.2">
      <c r="A193" s="4">
        <f>IF('True_Odds_Calculator_2-way'!A194="","",'True_Odds_Calculator_2-way'!A194)</f>
        <v>1.78</v>
      </c>
      <c r="B193" s="4">
        <f>IF('True_Odds_Calculator_2-way'!B194="","",'True_Odds_Calculator_2-way'!B194)</f>
        <v>2.13</v>
      </c>
      <c r="C193" s="4">
        <f t="shared" si="8"/>
        <v>3.128132088410629E-2</v>
      </c>
      <c r="D193" s="4">
        <f t="shared" si="10"/>
        <v>1.8309750325976726</v>
      </c>
      <c r="E193" s="4">
        <f t="shared" si="11"/>
        <v>2.2034055907479515</v>
      </c>
      <c r="G193" s="4">
        <f t="shared" si="9"/>
        <v>1.0312813208841063</v>
      </c>
    </row>
    <row r="194" spans="1:7" x14ac:dyDescent="0.2">
      <c r="A194" s="4">
        <f>IF('True_Odds_Calculator_2-way'!A195="","",'True_Odds_Calculator_2-way'!A195)</f>
        <v>1.83</v>
      </c>
      <c r="B194" s="4">
        <f>IF('True_Odds_Calculator_2-way'!B195="","",'True_Odds_Calculator_2-way'!B195)</f>
        <v>2.0099999999999998</v>
      </c>
      <c r="C194" s="4">
        <f t="shared" ref="C194:C257" si="12">IF(A194="","",((1/A194)+(1/B194))-1)</f>
        <v>4.3960525242639381E-2</v>
      </c>
      <c r="D194" s="4">
        <f t="shared" si="10"/>
        <v>1.9066946582691862</v>
      </c>
      <c r="E194" s="4">
        <f t="shared" si="11"/>
        <v>2.1029071263184975</v>
      </c>
      <c r="G194" s="4">
        <f t="shared" ref="G194:G257" si="13">IF(A194="","",C194+1)</f>
        <v>1.0439605252426394</v>
      </c>
    </row>
    <row r="195" spans="1:7" x14ac:dyDescent="0.2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si="12"/>
        <v>3.8905400701529036E-2</v>
      </c>
      <c r="D195" s="4">
        <f t="shared" ref="D195:D258" si="14">IF(A195="","",(2*A195)/(2-($C195*A195)))</f>
        <v>2.2003122514507911</v>
      </c>
      <c r="E195" s="4">
        <f t="shared" ref="E195:E258" si="15">IF(B195="","",(2*B195)/(2-($C195*B195)))</f>
        <v>1.8331165484575556</v>
      </c>
      <c r="G195" s="4">
        <f t="shared" si="13"/>
        <v>1.038905400701529</v>
      </c>
    </row>
    <row r="196" spans="1:7" x14ac:dyDescent="0.2">
      <c r="A196" s="4">
        <f>IF('True_Odds_Calculator_2-way'!A197="","",'True_Odds_Calculator_2-way'!A197)</f>
        <v>1.96</v>
      </c>
      <c r="B196" s="4">
        <f>IF('True_Odds_Calculator_2-way'!B197="","",'True_Odds_Calculator_2-way'!B197)</f>
        <v>1.94</v>
      </c>
      <c r="C196" s="4">
        <f t="shared" si="12"/>
        <v>2.5667999158426325E-2</v>
      </c>
      <c r="D196" s="4">
        <f t="shared" si="14"/>
        <v>2.0105752961082914</v>
      </c>
      <c r="E196" s="4">
        <f t="shared" si="15"/>
        <v>1.9895353704478862</v>
      </c>
      <c r="G196" s="4">
        <f t="shared" si="13"/>
        <v>1.0256679991584263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1.61</v>
      </c>
      <c r="C197" s="4">
        <f t="shared" si="12"/>
        <v>4.4846825981682326E-2</v>
      </c>
      <c r="D197" s="4">
        <f t="shared" si="14"/>
        <v>2.4918677859391396</v>
      </c>
      <c r="E197" s="4">
        <f t="shared" si="15"/>
        <v>1.6703006857745737</v>
      </c>
      <c r="G197" s="4">
        <f t="shared" si="13"/>
        <v>1.0448468259816823</v>
      </c>
    </row>
    <row r="198" spans="1:7" x14ac:dyDescent="0.2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12"/>
        <v>3.3598632551679941E-2</v>
      </c>
      <c r="D198" s="4">
        <f t="shared" si="14"/>
        <v>2.0053558995233249</v>
      </c>
      <c r="E198" s="4">
        <f t="shared" si="15"/>
        <v>1.9946726333173512</v>
      </c>
      <c r="G198" s="4">
        <f t="shared" si="13"/>
        <v>1.0335986325516799</v>
      </c>
    </row>
    <row r="199" spans="1:7" x14ac:dyDescent="0.2">
      <c r="A199" s="4">
        <f>IF('True_Odds_Calculator_2-way'!A200="","",'True_Odds_Calculator_2-way'!A200)</f>
        <v>1.86</v>
      </c>
      <c r="B199" s="4">
        <f>IF('True_Odds_Calculator_2-way'!B200="","",'True_Odds_Calculator_2-way'!B200)</f>
        <v>2.0099999999999998</v>
      </c>
      <c r="C199" s="4">
        <f t="shared" si="12"/>
        <v>3.5146846413095734E-2</v>
      </c>
      <c r="D199" s="4">
        <f t="shared" si="14"/>
        <v>1.9228514118191637</v>
      </c>
      <c r="E199" s="4">
        <f t="shared" si="15"/>
        <v>2.0835980605249955</v>
      </c>
      <c r="G199" s="4">
        <f t="shared" si="13"/>
        <v>1.0351468464130957</v>
      </c>
    </row>
    <row r="200" spans="1:7" x14ac:dyDescent="0.2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2.08</v>
      </c>
      <c r="C200" s="4">
        <f t="shared" si="12"/>
        <v>3.9428448646325664E-2</v>
      </c>
      <c r="D200" s="4">
        <f t="shared" si="14"/>
        <v>1.8554769261437256</v>
      </c>
      <c r="E200" s="4">
        <f t="shared" si="15"/>
        <v>2.1689385995572641</v>
      </c>
      <c r="G200" s="4">
        <f t="shared" si="13"/>
        <v>1.0394284486463257</v>
      </c>
    </row>
    <row r="201" spans="1:7" x14ac:dyDescent="0.2">
      <c r="A201" s="4">
        <f>IF('True_Odds_Calculator_2-way'!A202="","",'True_Odds_Calculator_2-way'!A202)</f>
        <v>2.42</v>
      </c>
      <c r="B201" s="4">
        <f>IF('True_Odds_Calculator_2-way'!B202="","",'True_Odds_Calculator_2-way'!B202)</f>
        <v>1.61</v>
      </c>
      <c r="C201" s="4">
        <f t="shared" si="12"/>
        <v>3.4341152918228035E-2</v>
      </c>
      <c r="D201" s="4">
        <f t="shared" si="14"/>
        <v>2.5249173741170372</v>
      </c>
      <c r="E201" s="4">
        <f t="shared" si="15"/>
        <v>1.655773235306617</v>
      </c>
      <c r="G201" s="4">
        <f t="shared" si="13"/>
        <v>1.034341152918228</v>
      </c>
    </row>
    <row r="202" spans="1:7" x14ac:dyDescent="0.2">
      <c r="A202" s="4">
        <f>IF('True_Odds_Calculator_2-way'!A203="","",'True_Odds_Calculator_2-way'!A203)</f>
        <v>2.76</v>
      </c>
      <c r="B202" s="4">
        <f>IF('True_Odds_Calculator_2-way'!B203="","",'True_Odds_Calculator_2-way'!B203)</f>
        <v>1.49</v>
      </c>
      <c r="C202" s="4">
        <f t="shared" si="12"/>
        <v>3.3459780177025777E-2</v>
      </c>
      <c r="D202" s="4">
        <f t="shared" si="14"/>
        <v>2.8936110329299192</v>
      </c>
      <c r="E202" s="4">
        <f t="shared" si="15"/>
        <v>1.5280915576694414</v>
      </c>
      <c r="G202" s="4">
        <f t="shared" si="13"/>
        <v>1.0334597801770258</v>
      </c>
    </row>
    <row r="203" spans="1:7" x14ac:dyDescent="0.2">
      <c r="A203" s="4">
        <f>IF('True_Odds_Calculator_2-way'!A204="","",'True_Odds_Calculator_2-way'!A204)</f>
        <v>1.58</v>
      </c>
      <c r="B203" s="4">
        <f>IF('True_Odds_Calculator_2-way'!B204="","",'True_Odds_Calculator_2-way'!B204)</f>
        <v>2.46</v>
      </c>
      <c r="C203" s="4">
        <f t="shared" si="12"/>
        <v>3.9415457445713731E-2</v>
      </c>
      <c r="D203" s="4">
        <f t="shared" si="14"/>
        <v>1.630779558613745</v>
      </c>
      <c r="E203" s="4">
        <f t="shared" si="15"/>
        <v>2.5853398962352006</v>
      </c>
      <c r="G203" s="4">
        <f t="shared" si="13"/>
        <v>1.0394154574457137</v>
      </c>
    </row>
    <row r="204" spans="1:7" x14ac:dyDescent="0.2">
      <c r="A204" s="4">
        <f>IF('True_Odds_Calculator_2-way'!A205="","",'True_Odds_Calculator_2-way'!A205)</f>
        <v>2.3199999999999998</v>
      </c>
      <c r="B204" s="4">
        <f>IF('True_Odds_Calculator_2-way'!B205="","",'True_Odds_Calculator_2-way'!B205)</f>
        <v>1.66</v>
      </c>
      <c r="C204" s="4">
        <f t="shared" si="12"/>
        <v>3.3444121312837582E-2</v>
      </c>
      <c r="D204" s="4">
        <f t="shared" si="14"/>
        <v>2.4136375031336175</v>
      </c>
      <c r="E204" s="4">
        <f t="shared" si="15"/>
        <v>1.707394928178755</v>
      </c>
      <c r="G204" s="4">
        <f t="shared" si="13"/>
        <v>1.0334441213128376</v>
      </c>
    </row>
    <row r="205" spans="1:7" x14ac:dyDescent="0.2">
      <c r="A205" s="4">
        <f>IF('True_Odds_Calculator_2-way'!A206="","",'True_Odds_Calculator_2-way'!A206)</f>
        <v>2.11</v>
      </c>
      <c r="B205" s="4">
        <f>IF('True_Odds_Calculator_2-way'!B206="","",'True_Odds_Calculator_2-way'!B206)</f>
        <v>1.79</v>
      </c>
      <c r="C205" s="4">
        <f t="shared" si="12"/>
        <v>3.2592867166194583E-2</v>
      </c>
      <c r="D205" s="4">
        <f t="shared" si="14"/>
        <v>2.1851369724319478</v>
      </c>
      <c r="E205" s="4">
        <f t="shared" si="15"/>
        <v>1.8437843247333352</v>
      </c>
      <c r="G205" s="4">
        <f t="shared" si="13"/>
        <v>1.0325928671661946</v>
      </c>
    </row>
    <row r="206" spans="1:7" x14ac:dyDescent="0.2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1.88</v>
      </c>
      <c r="C206" s="4">
        <f t="shared" si="12"/>
        <v>3.1914893617021267E-2</v>
      </c>
      <c r="D206" s="4">
        <f t="shared" si="14"/>
        <v>2.0659340659340657</v>
      </c>
      <c r="E206" s="4">
        <f t="shared" si="15"/>
        <v>1.9381443298969072</v>
      </c>
      <c r="G206" s="4">
        <f t="shared" si="13"/>
        <v>1.0319148936170213</v>
      </c>
    </row>
    <row r="207" spans="1:7" x14ac:dyDescent="0.2">
      <c r="A207" s="4">
        <f>IF('True_Odds_Calculator_2-way'!A208="","",'True_Odds_Calculator_2-way'!A208)</f>
        <v>1.95</v>
      </c>
      <c r="B207" s="4">
        <f>IF('True_Odds_Calculator_2-way'!B208="","",'True_Odds_Calculator_2-way'!B208)</f>
        <v>1.92</v>
      </c>
      <c r="C207" s="4">
        <f t="shared" si="12"/>
        <v>3.3653846153846256E-2</v>
      </c>
      <c r="D207" s="4">
        <f t="shared" si="14"/>
        <v>2.0161550888529889</v>
      </c>
      <c r="E207" s="4">
        <f t="shared" si="15"/>
        <v>1.9841017488076311</v>
      </c>
      <c r="G207" s="4">
        <f t="shared" si="13"/>
        <v>1.0336538461538463</v>
      </c>
    </row>
    <row r="208" spans="1:7" x14ac:dyDescent="0.2">
      <c r="A208" s="4">
        <f>IF('True_Odds_Calculator_2-way'!A209="","",'True_Odds_Calculator_2-way'!A209)</f>
        <v>2.15</v>
      </c>
      <c r="B208" s="4">
        <f>IF('True_Odds_Calculator_2-way'!B209="","",'True_Odds_Calculator_2-way'!B209)</f>
        <v>1.74</v>
      </c>
      <c r="C208" s="4">
        <f t="shared" si="12"/>
        <v>3.9828922747928264E-2</v>
      </c>
      <c r="D208" s="4">
        <f t="shared" si="14"/>
        <v>2.2461723206244368</v>
      </c>
      <c r="E208" s="4">
        <f t="shared" si="15"/>
        <v>1.8024572392194651</v>
      </c>
      <c r="G208" s="4">
        <f t="shared" si="13"/>
        <v>1.0398289227479283</v>
      </c>
    </row>
    <row r="209" spans="1:7" x14ac:dyDescent="0.2">
      <c r="A209" s="4">
        <f>IF('True_Odds_Calculator_2-way'!A210="","",'True_Odds_Calculator_2-way'!A210)</f>
        <v>2.11</v>
      </c>
      <c r="B209" s="4">
        <f>IF('True_Odds_Calculator_2-way'!B210="","",'True_Odds_Calculator_2-way'!B210)</f>
        <v>1.77</v>
      </c>
      <c r="C209" s="4">
        <f t="shared" si="12"/>
        <v>3.8905400701529036E-2</v>
      </c>
      <c r="D209" s="4">
        <f t="shared" si="14"/>
        <v>2.2003122514507911</v>
      </c>
      <c r="E209" s="4">
        <f t="shared" si="15"/>
        <v>1.8331165484575556</v>
      </c>
      <c r="G209" s="4">
        <f t="shared" si="13"/>
        <v>1.038905400701529</v>
      </c>
    </row>
    <row r="210" spans="1:7" x14ac:dyDescent="0.2">
      <c r="A210" s="4">
        <f>IF('True_Odds_Calculator_2-way'!A211="","",'True_Odds_Calculator_2-way'!A211)</f>
        <v>1.98</v>
      </c>
      <c r="B210" s="4">
        <f>IF('True_Odds_Calculator_2-way'!B211="","",'True_Odds_Calculator_2-way'!B211)</f>
        <v>1.89</v>
      </c>
      <c r="C210" s="4">
        <f t="shared" si="12"/>
        <v>3.4151034151034265E-2</v>
      </c>
      <c r="D210" s="4">
        <f t="shared" si="14"/>
        <v>2.0492853622474128</v>
      </c>
      <c r="E210" s="4">
        <f t="shared" si="15"/>
        <v>1.9530295913574449</v>
      </c>
      <c r="G210" s="4">
        <f t="shared" si="13"/>
        <v>1.0341510341510343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1.89</v>
      </c>
      <c r="C211" s="4">
        <f t="shared" si="12"/>
        <v>3.4151034151034265E-2</v>
      </c>
      <c r="D211" s="4">
        <f t="shared" si="14"/>
        <v>2.0492853622474128</v>
      </c>
      <c r="E211" s="4">
        <f t="shared" si="15"/>
        <v>1.9530295913574449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1.88</v>
      </c>
      <c r="B212" s="4">
        <f>IF('True_Odds_Calculator_2-way'!B213="","",'True_Odds_Calculator_2-way'!B213)</f>
        <v>1.99</v>
      </c>
      <c r="C212" s="4">
        <f t="shared" si="12"/>
        <v>3.4427456431091574E-2</v>
      </c>
      <c r="D212" s="4">
        <f t="shared" si="14"/>
        <v>1.9428749480681344</v>
      </c>
      <c r="E212" s="4">
        <f t="shared" si="15"/>
        <v>2.0605860321656753</v>
      </c>
      <c r="G212" s="4">
        <f t="shared" si="13"/>
        <v>1.0344274564310916</v>
      </c>
    </row>
    <row r="213" spans="1:7" x14ac:dyDescent="0.2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1.85</v>
      </c>
      <c r="C213" s="4">
        <f t="shared" si="12"/>
        <v>3.5590045491035394E-2</v>
      </c>
      <c r="D213" s="4">
        <f t="shared" si="14"/>
        <v>2.0953181945612553</v>
      </c>
      <c r="E213" s="4">
        <f t="shared" si="15"/>
        <v>1.9129767084719731</v>
      </c>
      <c r="G213" s="4">
        <f t="shared" si="13"/>
        <v>1.0355900454910354</v>
      </c>
    </row>
    <row r="214" spans="1:7" x14ac:dyDescent="0.2">
      <c r="A214" s="4">
        <f>IF('True_Odds_Calculator_2-way'!A215="","",'True_Odds_Calculator_2-way'!A215)</f>
        <v>1.96</v>
      </c>
      <c r="B214" s="4">
        <f>IF('True_Odds_Calculator_2-way'!B215="","",'True_Odds_Calculator_2-way'!B215)</f>
        <v>1.91</v>
      </c>
      <c r="C214" s="4">
        <f t="shared" si="12"/>
        <v>3.3764291056736839E-2</v>
      </c>
      <c r="D214" s="4">
        <f t="shared" si="14"/>
        <v>2.0270738574832143</v>
      </c>
      <c r="E214" s="4">
        <f t="shared" si="15"/>
        <v>1.9736398144242935</v>
      </c>
      <c r="G214" s="4">
        <f t="shared" si="13"/>
        <v>1.0337642910567368</v>
      </c>
    </row>
    <row r="215" spans="1:7" x14ac:dyDescent="0.2">
      <c r="A215" s="4">
        <f>IF('True_Odds_Calculator_2-way'!A216="","",'True_Odds_Calculator_2-way'!A216)</f>
        <v>1.88</v>
      </c>
      <c r="B215" s="4">
        <f>IF('True_Odds_Calculator_2-way'!B216="","",'True_Odds_Calculator_2-way'!B216)</f>
        <v>1.96</v>
      </c>
      <c r="C215" s="4">
        <f t="shared" si="12"/>
        <v>4.2118975249674229E-2</v>
      </c>
      <c r="D215" s="4">
        <f t="shared" si="14"/>
        <v>1.9575010624734379</v>
      </c>
      <c r="E215" s="4">
        <f t="shared" si="15"/>
        <v>2.044385264092321</v>
      </c>
      <c r="G215" s="4">
        <f t="shared" si="13"/>
        <v>1.0421189752496742</v>
      </c>
    </row>
    <row r="216" spans="1:7" x14ac:dyDescent="0.2">
      <c r="A216" s="4">
        <f>IF('True_Odds_Calculator_2-way'!A217="","",'True_Odds_Calculator_2-way'!A217)</f>
        <v>1.84</v>
      </c>
      <c r="B216" s="4">
        <f>IF('True_Odds_Calculator_2-way'!B217="","",'True_Odds_Calculator_2-way'!B217)</f>
        <v>2</v>
      </c>
      <c r="C216" s="4">
        <f t="shared" si="12"/>
        <v>4.3478260869565188E-2</v>
      </c>
      <c r="D216" s="4">
        <f t="shared" si="14"/>
        <v>1.9166666666666665</v>
      </c>
      <c r="E216" s="4">
        <f t="shared" si="15"/>
        <v>2.0909090909090908</v>
      </c>
      <c r="G216" s="4">
        <f t="shared" si="13"/>
        <v>1.0434782608695652</v>
      </c>
    </row>
    <row r="217" spans="1:7" x14ac:dyDescent="0.2">
      <c r="A217" s="4">
        <f>IF('True_Odds_Calculator_2-way'!A218="","",'True_Odds_Calculator_2-way'!A218)</f>
        <v>1.84</v>
      </c>
      <c r="B217" s="4">
        <f>IF('True_Odds_Calculator_2-way'!B218="","",'True_Odds_Calculator_2-way'!B218)</f>
        <v>2</v>
      </c>
      <c r="C217" s="4">
        <f t="shared" si="12"/>
        <v>4.3478260869565188E-2</v>
      </c>
      <c r="D217" s="4">
        <f t="shared" si="14"/>
        <v>1.9166666666666665</v>
      </c>
      <c r="E217" s="4">
        <f t="shared" si="15"/>
        <v>2.0909090909090908</v>
      </c>
      <c r="G217" s="4">
        <f t="shared" si="13"/>
        <v>1.0434782608695652</v>
      </c>
    </row>
    <row r="218" spans="1:7" x14ac:dyDescent="0.2">
      <c r="A218" s="4">
        <f>IF('True_Odds_Calculator_2-way'!A219="","",'True_Odds_Calculator_2-way'!A219)</f>
        <v>1.96</v>
      </c>
      <c r="B218" s="4">
        <f>IF('True_Odds_Calculator_2-way'!B219="","",'True_Odds_Calculator_2-way'!B219)</f>
        <v>1.88</v>
      </c>
      <c r="C218" s="4">
        <f t="shared" si="12"/>
        <v>4.2118975249674229E-2</v>
      </c>
      <c r="D218" s="4">
        <f t="shared" si="14"/>
        <v>2.044385264092321</v>
      </c>
      <c r="E218" s="4">
        <f t="shared" si="15"/>
        <v>1.9575010624734379</v>
      </c>
      <c r="G218" s="4">
        <f t="shared" si="13"/>
        <v>1.0421189752496742</v>
      </c>
    </row>
    <row r="219" spans="1:7" x14ac:dyDescent="0.2">
      <c r="A219" s="4">
        <f>IF('True_Odds_Calculator_2-way'!A220="","",'True_Odds_Calculator_2-way'!A220)</f>
        <v>2.35</v>
      </c>
      <c r="B219" s="4">
        <f>IF('True_Odds_Calculator_2-way'!B220="","",'True_Odds_Calculator_2-way'!B220)</f>
        <v>1.61</v>
      </c>
      <c r="C219" s="4">
        <f t="shared" si="12"/>
        <v>4.664992731597728E-2</v>
      </c>
      <c r="D219" s="4">
        <f t="shared" si="14"/>
        <v>2.4862822408411369</v>
      </c>
      <c r="E219" s="4">
        <f t="shared" si="15"/>
        <v>1.6728197192439485</v>
      </c>
      <c r="G219" s="4">
        <f t="shared" si="13"/>
        <v>1.0466499273159773</v>
      </c>
    </row>
    <row r="220" spans="1:7" x14ac:dyDescent="0.2">
      <c r="A220" s="4">
        <f>IF('True_Odds_Calculator_2-way'!A221="","",'True_Odds_Calculator_2-way'!A221)</f>
        <v>2.38</v>
      </c>
      <c r="B220" s="4">
        <f>IF('True_Odds_Calculator_2-way'!B221="","",'True_Odds_Calculator_2-way'!B221)</f>
        <v>1.6</v>
      </c>
      <c r="C220" s="4">
        <f t="shared" si="12"/>
        <v>4.5168067226890818E-2</v>
      </c>
      <c r="D220" s="4">
        <f t="shared" si="14"/>
        <v>2.5151915455746368</v>
      </c>
      <c r="E220" s="4">
        <f t="shared" si="15"/>
        <v>1.65998256320837</v>
      </c>
      <c r="G220" s="4">
        <f t="shared" si="13"/>
        <v>1.0451680672268908</v>
      </c>
    </row>
    <row r="221" spans="1:7" x14ac:dyDescent="0.2">
      <c r="A221" s="4">
        <f>IF('True_Odds_Calculator_2-way'!A222="","",'True_Odds_Calculator_2-way'!A222)</f>
        <v>2.15</v>
      </c>
      <c r="B221" s="4">
        <f>IF('True_Odds_Calculator_2-way'!B222="","",'True_Odds_Calculator_2-way'!B222)</f>
        <v>1.71</v>
      </c>
      <c r="C221" s="4">
        <f t="shared" si="12"/>
        <v>4.9911600707194248E-2</v>
      </c>
      <c r="D221" s="4">
        <f t="shared" si="14"/>
        <v>2.2718986559555074</v>
      </c>
      <c r="E221" s="4">
        <f t="shared" si="15"/>
        <v>1.7862261630025504</v>
      </c>
      <c r="G221" s="4">
        <f t="shared" si="13"/>
        <v>1.0499116007071942</v>
      </c>
    </row>
    <row r="222" spans="1:7" x14ac:dyDescent="0.2">
      <c r="A222" s="4">
        <f>IF('True_Odds_Calculator_2-way'!A223="","",'True_Odds_Calculator_2-way'!A223)</f>
        <v>1.93</v>
      </c>
      <c r="B222" s="4">
        <f>IF('True_Odds_Calculator_2-way'!B223="","",'True_Odds_Calculator_2-way'!B223)</f>
        <v>1.91</v>
      </c>
      <c r="C222" s="4">
        <f t="shared" si="12"/>
        <v>4.1694924449990456E-2</v>
      </c>
      <c r="D222" s="4">
        <f t="shared" si="14"/>
        <v>2.0109101819272834</v>
      </c>
      <c r="E222" s="4">
        <f t="shared" si="15"/>
        <v>1.9892075654965866</v>
      </c>
      <c r="G222" s="4">
        <f t="shared" si="13"/>
        <v>1.0416949244499905</v>
      </c>
    </row>
    <row r="223" spans="1:7" x14ac:dyDescent="0.2">
      <c r="A223" s="4">
        <f>IF('True_Odds_Calculator_2-way'!A224="","",'True_Odds_Calculator_2-way'!A224)</f>
        <v>1.79</v>
      </c>
      <c r="B223" s="4">
        <f>IF('True_Odds_Calculator_2-way'!B224="","",'True_Odds_Calculator_2-way'!B224)</f>
        <v>2.02</v>
      </c>
      <c r="C223" s="4">
        <f t="shared" si="12"/>
        <v>5.3708722827590094E-2</v>
      </c>
      <c r="D223" s="4">
        <f t="shared" si="14"/>
        <v>1.8803889957876125</v>
      </c>
      <c r="E223" s="4">
        <f t="shared" si="15"/>
        <v>2.1358615393703118</v>
      </c>
      <c r="G223" s="4">
        <f t="shared" si="13"/>
        <v>1.0537087228275901</v>
      </c>
    </row>
    <row r="224" spans="1:7" x14ac:dyDescent="0.2">
      <c r="A224" s="4">
        <f>IF('True_Odds_Calculator_2-way'!A225="","",'True_Odds_Calculator_2-way'!A225)</f>
        <v>1.98</v>
      </c>
      <c r="B224" s="4">
        <f>IF('True_Odds_Calculator_2-way'!B225="","",'True_Odds_Calculator_2-way'!B225)</f>
        <v>1.84</v>
      </c>
      <c r="C224" s="4">
        <f t="shared" si="12"/>
        <v>4.852876592007016E-2</v>
      </c>
      <c r="D224" s="4">
        <f t="shared" si="14"/>
        <v>2.0799269239552407</v>
      </c>
      <c r="E224" s="4">
        <f t="shared" si="15"/>
        <v>1.925988581095369</v>
      </c>
      <c r="G224" s="4">
        <f t="shared" si="13"/>
        <v>1.0485287659200702</v>
      </c>
    </row>
    <row r="225" spans="1:7" x14ac:dyDescent="0.2">
      <c r="A225" s="4">
        <f>IF('True_Odds_Calculator_2-way'!A226="","",'True_Odds_Calculator_2-way'!A226)</f>
        <v>2.2599999999999998</v>
      </c>
      <c r="B225" s="4">
        <f>IF('True_Odds_Calculator_2-way'!B226="","",'True_Odds_Calculator_2-way'!B226)</f>
        <v>1.69</v>
      </c>
      <c r="C225" s="4">
        <f t="shared" si="12"/>
        <v>3.4193852437555794E-2</v>
      </c>
      <c r="D225" s="4">
        <f t="shared" si="14"/>
        <v>2.3508340001231001</v>
      </c>
      <c r="E225" s="4">
        <f t="shared" si="15"/>
        <v>1.740283410033262</v>
      </c>
      <c r="G225" s="4">
        <f t="shared" si="13"/>
        <v>1.0341938524375558</v>
      </c>
    </row>
    <row r="226" spans="1:7" x14ac:dyDescent="0.2">
      <c r="A226" s="4">
        <f>IF('True_Odds_Calculator_2-way'!A227="","",'True_Odds_Calculator_2-way'!A227)</f>
        <v>1.74</v>
      </c>
      <c r="B226" s="4">
        <f>IF('True_Odds_Calculator_2-way'!B227="","",'True_Odds_Calculator_2-way'!B227)</f>
        <v>2.21</v>
      </c>
      <c r="C226" s="4">
        <f t="shared" si="12"/>
        <v>2.720133146096626E-2</v>
      </c>
      <c r="D226" s="4">
        <f t="shared" si="14"/>
        <v>1.7821754646150993</v>
      </c>
      <c r="E226" s="4">
        <f t="shared" si="15"/>
        <v>2.2784855128281092</v>
      </c>
      <c r="G226" s="4">
        <f t="shared" si="13"/>
        <v>1.0272013314609663</v>
      </c>
    </row>
    <row r="227" spans="1:7" x14ac:dyDescent="0.2">
      <c r="A227" s="4">
        <f>IF('True_Odds_Calculator_2-way'!A228="","",'True_Odds_Calculator_2-way'!A228)</f>
        <v>1.81</v>
      </c>
      <c r="B227" s="4">
        <f>IF('True_Odds_Calculator_2-way'!B228="","",'True_Odds_Calculator_2-way'!B228)</f>
        <v>2.09</v>
      </c>
      <c r="C227" s="4">
        <f t="shared" si="12"/>
        <v>3.0955087366835166E-2</v>
      </c>
      <c r="D227" s="4">
        <f t="shared" si="14"/>
        <v>1.8621674173619833</v>
      </c>
      <c r="E227" s="4">
        <f t="shared" si="15"/>
        <v>2.159867538325388</v>
      </c>
      <c r="G227" s="4">
        <f t="shared" si="13"/>
        <v>1.0309550873668352</v>
      </c>
    </row>
    <row r="228" spans="1:7" x14ac:dyDescent="0.2">
      <c r="A228" s="4">
        <f>IF('True_Odds_Calculator_2-way'!A229="","",'True_Odds_Calculator_2-way'!A229)</f>
        <v>2.42</v>
      </c>
      <c r="B228" s="4">
        <f>IF('True_Odds_Calculator_2-way'!B229="","",'True_Odds_Calculator_2-way'!B229)</f>
        <v>1.63</v>
      </c>
      <c r="C228" s="4">
        <f t="shared" si="12"/>
        <v>2.6720073011205159E-2</v>
      </c>
      <c r="D228" s="4">
        <f t="shared" si="14"/>
        <v>2.5008558929816775</v>
      </c>
      <c r="E228" s="4">
        <f t="shared" si="15"/>
        <v>1.6662864867148226</v>
      </c>
      <c r="G228" s="4">
        <f t="shared" si="13"/>
        <v>1.0267200730112052</v>
      </c>
    </row>
    <row r="229" spans="1:7" x14ac:dyDescent="0.2">
      <c r="A229" s="4">
        <f>IF('True_Odds_Calculator_2-way'!A230="","",'True_Odds_Calculator_2-way'!A230)</f>
        <v>1.7</v>
      </c>
      <c r="B229" s="4">
        <f>IF('True_Odds_Calculator_2-way'!B230="","",'True_Odds_Calculator_2-way'!B230)</f>
        <v>2.27</v>
      </c>
      <c r="C229" s="4">
        <f t="shared" si="12"/>
        <v>2.876392847888054E-2</v>
      </c>
      <c r="D229" s="4">
        <f t="shared" si="14"/>
        <v>1.7426055543011967</v>
      </c>
      <c r="E229" s="4">
        <f t="shared" si="15"/>
        <v>2.3466099118273029</v>
      </c>
      <c r="G229" s="4">
        <f t="shared" si="13"/>
        <v>1.0287639284788805</v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2.2799999999999998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3.16</v>
      </c>
      <c r="D2" s="4">
        <f>IF(A2="","",((1/A2)+(1/B2)+(1/C2))-1)</f>
        <v>3.2060497679909261E-2</v>
      </c>
      <c r="E2" s="4">
        <f>IF(A2="","",(3*A2)/(3-($D2*A2)))</f>
        <v>2.3369418748634274</v>
      </c>
      <c r="F2" s="4">
        <f>IF(B2="","",(3*B2)/(3-($D2*B2)))</f>
        <v>3.754860511725207</v>
      </c>
      <c r="G2" s="4">
        <f>IF(C2="","",(3*C2)/(3-($D2*C2)))</f>
        <v>3.2704441782829181</v>
      </c>
      <c r="I2" s="4">
        <f>IF(A2="","",D2+1)</f>
        <v>1.0320604976799093</v>
      </c>
    </row>
    <row r="3" spans="1:9" x14ac:dyDescent="0.2">
      <c r="A3" s="4">
        <f>IF('True_Odds_Calculator_3-way'!A4="","",'True_Odds_Calculator_3-way'!A4)</f>
        <v>2.64</v>
      </c>
      <c r="B3" s="4">
        <f>IF('True_Odds_Calculator_3-way'!B4="","",'True_Odds_Calculator_3-way'!B4)</f>
        <v>3.22</v>
      </c>
      <c r="C3" s="4">
        <f>IF('True_Odds_Calculator_3-way'!C4="","",'True_Odds_Calculator_3-way'!C4)</f>
        <v>3</v>
      </c>
      <c r="D3" s="4">
        <f t="shared" ref="D3:D66" si="0">IF(A3="","",((1/A3)+(1/B3)+(1/C3))-1)</f>
        <v>2.2680218332392199E-2</v>
      </c>
      <c r="E3" s="4">
        <f t="shared" ref="E3:E66" si="1">IF(A3="","",(3*A3)/(3-($D3*A3)))</f>
        <v>2.6937637316207539</v>
      </c>
      <c r="F3" s="4">
        <f t="shared" ref="F3:F66" si="2">IF(B3="","",(3*B3)/(3-($D3*B3)))</f>
        <v>3.3003416502743552</v>
      </c>
      <c r="G3" s="4">
        <f t="shared" ref="G3:G66" si="3">IF(C3="","",(3*C3)/(3-($D3*C3)))</f>
        <v>3.0696196437168992</v>
      </c>
      <c r="I3" s="4">
        <f t="shared" ref="I3:I66" si="4">IF(A3="","",D3+1)</f>
        <v>1.0226802183323922</v>
      </c>
    </row>
    <row r="4" spans="1: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3.64</v>
      </c>
      <c r="C4" s="4">
        <f>IF('True_Odds_Calculator_3-way'!C5="","",'True_Odds_Calculator_3-way'!C5)</f>
        <v>4.12</v>
      </c>
      <c r="D4" s="4">
        <f t="shared" si="0"/>
        <v>3.0264234147729496E-2</v>
      </c>
      <c r="E4" s="4">
        <f t="shared" si="1"/>
        <v>1.9891296658728101</v>
      </c>
      <c r="F4" s="4">
        <f t="shared" si="2"/>
        <v>3.7787582870453336</v>
      </c>
      <c r="G4" s="4">
        <f t="shared" si="3"/>
        <v>4.2986649001222998</v>
      </c>
      <c r="I4" s="4">
        <f t="shared" si="4"/>
        <v>1.0302642341477295</v>
      </c>
    </row>
    <row r="5" spans="1:9" x14ac:dyDescent="0.2">
      <c r="A5" s="4">
        <f>IF('True_Odds_Calculator_3-way'!A6="","",'True_Odds_Calculator_3-way'!A6)</f>
        <v>2.27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3.2</v>
      </c>
      <c r="D5" s="4">
        <f t="shared" si="0"/>
        <v>2.7753909086508211E-2</v>
      </c>
      <c r="E5" s="4">
        <f t="shared" si="1"/>
        <v>2.3186936278579231</v>
      </c>
      <c r="F5" s="4">
        <f t="shared" si="2"/>
        <v>3.7668476258134613</v>
      </c>
      <c r="G5" s="4">
        <f t="shared" si="3"/>
        <v>3.2976234027976408</v>
      </c>
      <c r="I5" s="4">
        <f t="shared" si="4"/>
        <v>1.0277539090865082</v>
      </c>
    </row>
    <row r="6" spans="1:9" x14ac:dyDescent="0.2">
      <c r="A6" s="4">
        <f>IF('True_Odds_Calculator_3-way'!A7="","",'True_Odds_Calculator_3-way'!A7)</f>
        <v>1.57</v>
      </c>
      <c r="B6" s="4">
        <f>IF('True_Odds_Calculator_3-way'!B7="","",'True_Odds_Calculator_3-way'!B7)</f>
        <v>4.12</v>
      </c>
      <c r="C6" s="4">
        <f>IF('True_Odds_Calculator_3-way'!C7="","",'True_Odds_Calculator_3-way'!C7)</f>
        <v>6.5</v>
      </c>
      <c r="D6" s="4">
        <f t="shared" si="0"/>
        <v>3.3507275607331355E-2</v>
      </c>
      <c r="E6" s="4">
        <f t="shared" si="1"/>
        <v>1.5980220749209439</v>
      </c>
      <c r="F6" s="4">
        <f t="shared" si="2"/>
        <v>4.3187336935308265</v>
      </c>
      <c r="G6" s="4">
        <f t="shared" si="3"/>
        <v>7.0088351003534051</v>
      </c>
      <c r="I6" s="4">
        <f t="shared" si="4"/>
        <v>1.0335072756073314</v>
      </c>
    </row>
    <row r="7" spans="1:9" x14ac:dyDescent="0.2">
      <c r="A7" s="4">
        <f>IF('True_Odds_Calculator_3-way'!A8="","",'True_Odds_Calculator_3-way'!A8)</f>
        <v>1.98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4.54</v>
      </c>
      <c r="D7" s="4">
        <f t="shared" si="0"/>
        <v>3.0192871011609501E-2</v>
      </c>
      <c r="E7" s="4">
        <f t="shared" si="1"/>
        <v>2.0202582825043001</v>
      </c>
      <c r="F7" s="4">
        <f t="shared" si="2"/>
        <v>3.3919719530063142</v>
      </c>
      <c r="G7" s="4">
        <f t="shared" si="3"/>
        <v>4.757373322054522</v>
      </c>
      <c r="I7" s="4">
        <f t="shared" si="4"/>
        <v>1.0301928710116095</v>
      </c>
    </row>
    <row r="8" spans="1:9" x14ac:dyDescent="0.2">
      <c r="A8" s="4">
        <f>IF('True_Odds_Calculator_3-way'!A9="","",'True_Odds_Calculator_3-way'!A9)</f>
        <v>2.58</v>
      </c>
      <c r="B8" s="4">
        <f>IF('True_Odds_Calculator_3-way'!B9="","",'True_Odds_Calculator_3-way'!B9)</f>
        <v>3.19</v>
      </c>
      <c r="C8" s="4">
        <f>IF('True_Odds_Calculator_3-way'!C9="","",'True_Odds_Calculator_3-way'!C9)</f>
        <v>3.02</v>
      </c>
      <c r="D8" s="4">
        <f t="shared" si="0"/>
        <v>3.2202350863827167E-2</v>
      </c>
      <c r="E8" s="4">
        <f t="shared" si="1"/>
        <v>2.6534856904045139</v>
      </c>
      <c r="F8" s="4">
        <f t="shared" si="2"/>
        <v>3.3031043477382616</v>
      </c>
      <c r="G8" s="4">
        <f t="shared" si="3"/>
        <v>3.1211793754461037</v>
      </c>
      <c r="I8" s="4">
        <f t="shared" si="4"/>
        <v>1.0322023508638272</v>
      </c>
    </row>
    <row r="9" spans="1:9" x14ac:dyDescent="0.2">
      <c r="A9" s="4">
        <f>IF('True_Odds_Calculator_3-way'!A10="","",'True_Odds_Calculator_3-way'!A10)</f>
        <v>4.53</v>
      </c>
      <c r="B9" s="4">
        <f>IF('True_Odds_Calculator_3-way'!B10="","",'True_Odds_Calculator_3-way'!B10)</f>
        <v>3.73</v>
      </c>
      <c r="C9" s="4">
        <f>IF('True_Odds_Calculator_3-way'!C10="","",'True_Odds_Calculator_3-way'!C10)</f>
        <v>1.87</v>
      </c>
      <c r="D9" s="4">
        <f t="shared" si="0"/>
        <v>2.3606424910457946E-2</v>
      </c>
      <c r="E9" s="4">
        <f t="shared" si="1"/>
        <v>4.6974436756131972</v>
      </c>
      <c r="F9" s="4">
        <f t="shared" si="2"/>
        <v>3.8427883551422086</v>
      </c>
      <c r="G9" s="4">
        <f t="shared" si="3"/>
        <v>1.8979273779496135</v>
      </c>
      <c r="I9" s="4">
        <f t="shared" si="4"/>
        <v>1.0236064249104579</v>
      </c>
    </row>
    <row r="10" spans="1:9" x14ac:dyDescent="0.2">
      <c r="A10" s="4">
        <f>IF('True_Odds_Calculator_3-way'!A11="","",'True_Odds_Calculator_3-way'!A11)</f>
        <v>1.18</v>
      </c>
      <c r="B10" s="4">
        <f>IF('True_Odds_Calculator_3-way'!B11="","",'True_Odds_Calculator_3-way'!B11)</f>
        <v>8.0299999999999994</v>
      </c>
      <c r="C10" s="4">
        <f>IF('True_Odds_Calculator_3-way'!C11="","",'True_Odds_Calculator_3-way'!C11)</f>
        <v>18.07</v>
      </c>
      <c r="D10" s="4">
        <f t="shared" si="0"/>
        <v>2.7330971474101462E-2</v>
      </c>
      <c r="E10" s="4">
        <f t="shared" si="1"/>
        <v>1.1928230651794407</v>
      </c>
      <c r="F10" s="4">
        <f t="shared" si="2"/>
        <v>8.6638087276016478</v>
      </c>
      <c r="G10" s="4">
        <f t="shared" si="3"/>
        <v>21.630966533367474</v>
      </c>
      <c r="I10" s="4">
        <f t="shared" si="4"/>
        <v>1.0273309714741015</v>
      </c>
    </row>
    <row r="11" spans="1:9" x14ac:dyDescent="0.2">
      <c r="A11" s="4">
        <f>IF('True_Odds_Calculator_3-way'!A12="","",'True_Odds_Calculator_3-way'!A12)</f>
        <v>1.81</v>
      </c>
      <c r="B11" s="4">
        <f>IF('True_Odds_Calculator_3-way'!B12="","",'True_Odds_Calculator_3-way'!B12)</f>
        <v>3.58</v>
      </c>
      <c r="C11" s="4">
        <f>IF('True_Odds_Calculator_3-way'!C12="","",'True_Odds_Calculator_3-way'!C12)</f>
        <v>5.07</v>
      </c>
      <c r="D11" s="4">
        <f t="shared" si="0"/>
        <v>2.9054455560971526E-2</v>
      </c>
      <c r="E11" s="4">
        <f t="shared" si="1"/>
        <v>1.8422945418203083</v>
      </c>
      <c r="F11" s="4">
        <f t="shared" si="2"/>
        <v>3.7085826818644749</v>
      </c>
      <c r="G11" s="4">
        <f t="shared" si="3"/>
        <v>5.3318023167684121</v>
      </c>
      <c r="I11" s="4">
        <f t="shared" si="4"/>
        <v>1.0290544555609715</v>
      </c>
    </row>
    <row r="12" spans="1:9" x14ac:dyDescent="0.2">
      <c r="A12" s="4">
        <f>IF('True_Odds_Calculator_3-way'!A13="","",'True_Odds_Calculator_3-way'!A13)</f>
        <v>1.93</v>
      </c>
      <c r="B12" s="4">
        <f>IF('True_Odds_Calculator_3-way'!B13="","",'True_Odds_Calculator_3-way'!B13)</f>
        <v>3.5</v>
      </c>
      <c r="C12" s="4">
        <f>IF('True_Odds_Calculator_3-way'!C13="","",'True_Odds_Calculator_3-way'!C13)</f>
        <v>4.4800000000000004</v>
      </c>
      <c r="D12" s="4">
        <f t="shared" si="0"/>
        <v>2.7063286454478197E-2</v>
      </c>
      <c r="E12" s="4">
        <f t="shared" si="1"/>
        <v>1.9641980917764654</v>
      </c>
      <c r="F12" s="4">
        <f t="shared" si="2"/>
        <v>3.6141113526166198</v>
      </c>
      <c r="G12" s="4">
        <f t="shared" si="3"/>
        <v>4.6686825053995689</v>
      </c>
      <c r="I12" s="4">
        <f t="shared" si="4"/>
        <v>1.0270632864544782</v>
      </c>
    </row>
    <row r="13" spans="1:9" x14ac:dyDescent="0.2">
      <c r="A13" s="4">
        <f>IF('True_Odds_Calculator_3-way'!A14="","",'True_Odds_Calculator_3-way'!A14)</f>
        <v>2.48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3.2</v>
      </c>
      <c r="D13" s="4">
        <f t="shared" si="0"/>
        <v>4.3594658910629303E-2</v>
      </c>
      <c r="E13" s="4">
        <f t="shared" si="1"/>
        <v>2.5727161928516762</v>
      </c>
      <c r="F13" s="4">
        <f t="shared" si="2"/>
        <v>3.191448964523047</v>
      </c>
      <c r="G13" s="4">
        <f t="shared" si="3"/>
        <v>3.3560600458478151</v>
      </c>
      <c r="I13" s="4">
        <f t="shared" si="4"/>
        <v>1.0435946589106293</v>
      </c>
    </row>
    <row r="14" spans="1:9" x14ac:dyDescent="0.2">
      <c r="A14" s="4">
        <f>IF('True_Odds_Calculator_3-way'!A15="","",'True_Odds_Calculator_3-way'!A15)</f>
        <v>4.74</v>
      </c>
      <c r="B14" s="4">
        <f>IF('True_Odds_Calculator_3-way'!B15="","",'True_Odds_Calculator_3-way'!B15)</f>
        <v>3.14</v>
      </c>
      <c r="C14" s="4">
        <f>IF('True_Odds_Calculator_3-way'!C15="","",'True_Odds_Calculator_3-way'!C15)</f>
        <v>2.02</v>
      </c>
      <c r="D14" s="4">
        <f t="shared" si="0"/>
        <v>2.4491306665133994E-2</v>
      </c>
      <c r="E14" s="4">
        <f t="shared" si="1"/>
        <v>4.9308036836942257</v>
      </c>
      <c r="F14" s="4">
        <f t="shared" si="2"/>
        <v>3.2226091171982123</v>
      </c>
      <c r="G14" s="4">
        <f t="shared" si="3"/>
        <v>2.0538699861858754</v>
      </c>
      <c r="I14" s="4">
        <f t="shared" si="4"/>
        <v>1.024491306665134</v>
      </c>
    </row>
    <row r="15" spans="1:9" x14ac:dyDescent="0.2">
      <c r="A15" s="4">
        <f>IF('True_Odds_Calculator_3-way'!A16="","",'True_Odds_Calculator_3-way'!A16)</f>
        <v>3.17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2.61</v>
      </c>
      <c r="D15" s="4">
        <f t="shared" si="0"/>
        <v>2.6468028160334889E-2</v>
      </c>
      <c r="E15" s="4">
        <f t="shared" si="1"/>
        <v>3.2612091152659097</v>
      </c>
      <c r="F15" s="4">
        <f t="shared" si="2"/>
        <v>3.1343425308090826</v>
      </c>
      <c r="G15" s="4">
        <f t="shared" si="3"/>
        <v>2.6715175269875675</v>
      </c>
      <c r="I15" s="4">
        <f t="shared" si="4"/>
        <v>1.0264680281603349</v>
      </c>
    </row>
    <row r="16" spans="1:9" x14ac:dyDescent="0.2">
      <c r="A16" s="4">
        <f>IF('True_Odds_Calculator_3-way'!A17="","",'True_Odds_Calculator_3-way'!A17)</f>
        <v>4.7300000000000004</v>
      </c>
      <c r="B16" s="4">
        <f>IF('True_Odds_Calculator_3-way'!B17="","",'True_Odds_Calculator_3-way'!B17)</f>
        <v>3.92</v>
      </c>
      <c r="C16" s="4">
        <f>IF('True_Odds_Calculator_3-way'!C17="","",'True_Odds_Calculator_3-way'!C17)</f>
        <v>1.78</v>
      </c>
      <c r="D16" s="4">
        <f t="shared" si="0"/>
        <v>2.8316284111573164E-2</v>
      </c>
      <c r="E16" s="4">
        <f t="shared" si="1"/>
        <v>4.9510409111838198</v>
      </c>
      <c r="F16" s="4">
        <f t="shared" si="2"/>
        <v>4.0706124344506218</v>
      </c>
      <c r="G16" s="4">
        <f t="shared" si="3"/>
        <v>1.8104168041073794</v>
      </c>
      <c r="I16" s="4">
        <f t="shared" si="4"/>
        <v>1.0283162841115732</v>
      </c>
    </row>
    <row r="17" spans="1:9" x14ac:dyDescent="0.2">
      <c r="A17" s="4">
        <f>IF('True_Odds_Calculator_3-way'!A18="","",'True_Odds_Calculator_3-way'!A18)</f>
        <v>2.98</v>
      </c>
      <c r="B17" s="4">
        <f>IF('True_Odds_Calculator_3-way'!B18="","",'True_Odds_Calculator_3-way'!B18)</f>
        <v>3.34</v>
      </c>
      <c r="C17" s="4">
        <f>IF('True_Odds_Calculator_3-way'!C18="","",'True_Odds_Calculator_3-way'!C18)</f>
        <v>2.44</v>
      </c>
      <c r="D17" s="4">
        <f t="shared" si="0"/>
        <v>4.4807732977218739E-2</v>
      </c>
      <c r="E17" s="4">
        <f t="shared" si="1"/>
        <v>3.1188154006950506</v>
      </c>
      <c r="F17" s="4">
        <f t="shared" si="2"/>
        <v>3.5153674176160976</v>
      </c>
      <c r="G17" s="4">
        <f t="shared" si="3"/>
        <v>2.5322856636004749</v>
      </c>
      <c r="I17" s="4">
        <f t="shared" si="4"/>
        <v>1.0448077329772187</v>
      </c>
    </row>
    <row r="18" spans="1:9" x14ac:dyDescent="0.2">
      <c r="A18" s="4">
        <f>IF('True_Odds_Calculator_3-way'!A19="","",'True_Odds_Calculator_3-way'!A19)</f>
        <v>5.12</v>
      </c>
      <c r="B18" s="4">
        <f>IF('True_Odds_Calculator_3-way'!B19="","",'True_Odds_Calculator_3-way'!B19)</f>
        <v>3.97</v>
      </c>
      <c r="C18" s="4">
        <f>IF('True_Odds_Calculator_3-way'!C19="","",'True_Odds_Calculator_3-way'!C19)</f>
        <v>1.66</v>
      </c>
      <c r="D18" s="4">
        <f t="shared" si="0"/>
        <v>4.9611307319959996E-2</v>
      </c>
      <c r="E18" s="4">
        <f t="shared" si="1"/>
        <v>5.5936108303957699</v>
      </c>
      <c r="F18" s="4">
        <f t="shared" si="2"/>
        <v>4.2489535597103112</v>
      </c>
      <c r="G18" s="4">
        <f t="shared" si="3"/>
        <v>1.7068559086801527</v>
      </c>
      <c r="I18" s="4">
        <f t="shared" si="4"/>
        <v>1.04961130731996</v>
      </c>
    </row>
    <row r="19" spans="1:9" x14ac:dyDescent="0.2">
      <c r="A19" s="4">
        <f>IF('True_Odds_Calculator_3-way'!A20="","",'True_Odds_Calculator_3-way'!A20)</f>
        <v>7.27</v>
      </c>
      <c r="B19" s="4">
        <f>IF('True_Odds_Calculator_3-way'!B20="","",'True_Odds_Calculator_3-way'!B20)</f>
        <v>4.5599999999999996</v>
      </c>
      <c r="C19" s="4">
        <f>IF('True_Odds_Calculator_3-way'!C20="","",'True_Odds_Calculator_3-way'!C20)</f>
        <v>1.44</v>
      </c>
      <c r="D19" s="4">
        <f t="shared" si="0"/>
        <v>5.1294271901670685E-2</v>
      </c>
      <c r="E19" s="4">
        <f t="shared" si="1"/>
        <v>8.3019594530671732</v>
      </c>
      <c r="F19" s="4">
        <f t="shared" si="2"/>
        <v>4.9455946267607729</v>
      </c>
      <c r="G19" s="4">
        <f t="shared" si="3"/>
        <v>1.4763495726732565</v>
      </c>
      <c r="I19" s="4">
        <f t="shared" si="4"/>
        <v>1.0512942719016707</v>
      </c>
    </row>
    <row r="20" spans="1:9" x14ac:dyDescent="0.2">
      <c r="A20" s="4">
        <f>IF('True_Odds_Calculator_3-way'!A21="","",'True_Odds_Calculator_3-way'!A21)</f>
        <v>1.42</v>
      </c>
      <c r="B20" s="4">
        <f>IF('True_Odds_Calculator_3-way'!B21="","",'True_Odds_Calculator_3-way'!B21)</f>
        <v>5.79</v>
      </c>
      <c r="C20" s="4">
        <f>IF('True_Odds_Calculator_3-way'!C21="","",'True_Odds_Calculator_3-way'!C21)</f>
        <v>6.79</v>
      </c>
      <c r="D20" s="4">
        <f t="shared" si="0"/>
        <v>2.4212328795342186E-2</v>
      </c>
      <c r="E20" s="4">
        <f t="shared" si="1"/>
        <v>1.4364625827281374</v>
      </c>
      <c r="F20" s="4">
        <f t="shared" si="2"/>
        <v>6.0738287707404917</v>
      </c>
      <c r="G20" s="4">
        <f t="shared" si="3"/>
        <v>7.183669171314647</v>
      </c>
      <c r="I20" s="4">
        <f t="shared" si="4"/>
        <v>1.0242123287953422</v>
      </c>
    </row>
    <row r="21" spans="1:9" x14ac:dyDescent="0.2">
      <c r="A21" s="4">
        <f>IF('True_Odds_Calculator_3-way'!A22="","",'True_Odds_Calculator_3-way'!A22)</f>
        <v>1.79</v>
      </c>
      <c r="B21" s="4">
        <f>IF('True_Odds_Calculator_3-way'!B22="","",'True_Odds_Calculator_3-way'!B22)</f>
        <v>3.83</v>
      </c>
      <c r="C21" s="4">
        <f>IF('True_Odds_Calculator_3-way'!C22="","",'True_Odds_Calculator_3-way'!C22)</f>
        <v>4.8899999999999997</v>
      </c>
      <c r="D21" s="4">
        <f t="shared" si="0"/>
        <v>2.4254801126332826E-2</v>
      </c>
      <c r="E21" s="4">
        <f t="shared" si="1"/>
        <v>1.8162853383364481</v>
      </c>
      <c r="F21" s="4">
        <f t="shared" si="2"/>
        <v>3.9523868284633612</v>
      </c>
      <c r="G21" s="4">
        <f t="shared" si="3"/>
        <v>5.0912856365653631</v>
      </c>
      <c r="I21" s="4">
        <f t="shared" si="4"/>
        <v>1.0242548011263328</v>
      </c>
    </row>
    <row r="22" spans="1:9" x14ac:dyDescent="0.2">
      <c r="A22" s="4">
        <f>IF('True_Odds_Calculator_3-way'!A23="","",'True_Odds_Calculator_3-way'!A23)</f>
        <v>3.33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2.2400000000000002</v>
      </c>
      <c r="D22" s="4">
        <f t="shared" si="0"/>
        <v>2.2210965392783555E-2</v>
      </c>
      <c r="E22" s="4">
        <f t="shared" si="1"/>
        <v>3.4141736223087604</v>
      </c>
      <c r="F22" s="4">
        <f t="shared" si="2"/>
        <v>3.7302515094922915</v>
      </c>
      <c r="G22" s="4">
        <f t="shared" si="3"/>
        <v>2.2777750484713604</v>
      </c>
      <c r="I22" s="4">
        <f t="shared" si="4"/>
        <v>1.0222109653927836</v>
      </c>
    </row>
    <row r="23" spans="1:9" x14ac:dyDescent="0.2">
      <c r="A23" s="4">
        <f>IF('True_Odds_Calculator_3-way'!A24="","",'True_Odds_Calculator_3-way'!A24)</f>
        <v>1.64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5.49</v>
      </c>
      <c r="D23" s="4">
        <f t="shared" si="0"/>
        <v>2.4463599573090633E-2</v>
      </c>
      <c r="E23" s="4">
        <f t="shared" si="1"/>
        <v>1.6622297201758367</v>
      </c>
      <c r="F23" s="4">
        <f t="shared" si="2"/>
        <v>4.4562563690161934</v>
      </c>
      <c r="G23" s="4">
        <f t="shared" si="3"/>
        <v>5.747297227753343</v>
      </c>
      <c r="I23" s="4">
        <f t="shared" si="4"/>
        <v>1.0244635995730906</v>
      </c>
    </row>
    <row r="24" spans="1:9" x14ac:dyDescent="0.2">
      <c r="A24" s="4">
        <f>IF('True_Odds_Calculator_3-way'!A25="","",'True_Odds_Calculator_3-way'!A25)</f>
        <v>2.2999999999999998</v>
      </c>
      <c r="B24" s="4">
        <f>IF('True_Odds_Calculator_3-way'!B25="","",'True_Odds_Calculator_3-way'!B25)</f>
        <v>3.29</v>
      </c>
      <c r="C24" s="4">
        <f>IF('True_Odds_Calculator_3-way'!C25="","",'True_Odds_Calculator_3-way'!C25)</f>
        <v>3.54</v>
      </c>
      <c r="D24" s="4">
        <f t="shared" si="0"/>
        <v>2.1219852183022025E-2</v>
      </c>
      <c r="E24" s="4">
        <f t="shared" si="1"/>
        <v>2.338036471040732</v>
      </c>
      <c r="F24" s="4">
        <f t="shared" si="2"/>
        <v>3.3683860643032535</v>
      </c>
      <c r="G24" s="4">
        <f t="shared" si="3"/>
        <v>3.6309160522632258</v>
      </c>
      <c r="I24" s="4">
        <f t="shared" si="4"/>
        <v>1.021219852183022</v>
      </c>
    </row>
    <row r="25" spans="1:9" x14ac:dyDescent="0.2">
      <c r="A25" s="4">
        <f>IF('True_Odds_Calculator_3-way'!A26="","",'True_Odds_Calculator_3-way'!A26)</f>
        <v>3.26</v>
      </c>
      <c r="B25" s="4">
        <f>IF('True_Odds_Calculator_3-way'!B26="","",'True_Odds_Calculator_3-way'!B26)</f>
        <v>3.78</v>
      </c>
      <c r="C25" s="4">
        <f>IF('True_Odds_Calculator_3-way'!C26="","",'True_Odds_Calculator_3-way'!C26)</f>
        <v>2.2200000000000002</v>
      </c>
      <c r="D25" s="4">
        <f t="shared" si="0"/>
        <v>2.1749181258383654E-2</v>
      </c>
      <c r="E25" s="4">
        <f t="shared" si="1"/>
        <v>3.3389122196846381</v>
      </c>
      <c r="F25" s="4">
        <f t="shared" si="2"/>
        <v>3.8865056787507992</v>
      </c>
      <c r="G25" s="4">
        <f t="shared" si="3"/>
        <v>2.2563140069109813</v>
      </c>
      <c r="I25" s="4">
        <f t="shared" si="4"/>
        <v>1.0217491812583837</v>
      </c>
    </row>
    <row r="26" spans="1:9" x14ac:dyDescent="0.2">
      <c r="A26" s="4">
        <f>IF('True_Odds_Calculator_3-way'!A27="","",'True_Odds_Calculator_3-way'!A27)</f>
        <v>3.27</v>
      </c>
      <c r="B26" s="4">
        <f>IF('True_Odds_Calculator_3-way'!B27="","",'True_Odds_Calculator_3-way'!B27)</f>
        <v>3.38</v>
      </c>
      <c r="C26" s="4">
        <f>IF('True_Odds_Calculator_3-way'!C27="","",'True_Odds_Calculator_3-way'!C27)</f>
        <v>2.35</v>
      </c>
      <c r="D26" s="4">
        <f t="shared" si="0"/>
        <v>2.720030061281431E-2</v>
      </c>
      <c r="E26" s="4">
        <f t="shared" si="1"/>
        <v>3.3699122629852902</v>
      </c>
      <c r="F26" s="4">
        <f t="shared" si="2"/>
        <v>3.4868570784189923</v>
      </c>
      <c r="G26" s="4">
        <f t="shared" si="3"/>
        <v>2.4011613090503898</v>
      </c>
      <c r="I26" s="4">
        <f t="shared" si="4"/>
        <v>1.0272003006128143</v>
      </c>
    </row>
    <row r="27" spans="1:9" x14ac:dyDescent="0.2">
      <c r="A27" s="4">
        <f>IF('True_Odds_Calculator_3-way'!A28="","",'True_Odds_Calculator_3-way'!A28)</f>
        <v>1.68</v>
      </c>
      <c r="B27" s="4">
        <f>IF('True_Odds_Calculator_3-way'!B28="","",'True_Odds_Calculator_3-way'!B28)</f>
        <v>4.26</v>
      </c>
      <c r="C27" s="4">
        <f>IF('True_Odds_Calculator_3-way'!C28="","",'True_Odds_Calculator_3-way'!C28)</f>
        <v>5.0199999999999996</v>
      </c>
      <c r="D27" s="4">
        <f t="shared" si="0"/>
        <v>2.9183066526649926E-2</v>
      </c>
      <c r="E27" s="4">
        <f t="shared" si="1"/>
        <v>1.7079115743740929</v>
      </c>
      <c r="F27" s="4">
        <f t="shared" si="2"/>
        <v>4.4441660382735906</v>
      </c>
      <c r="G27" s="4">
        <f t="shared" si="3"/>
        <v>5.2777272438812846</v>
      </c>
      <c r="I27" s="4">
        <f t="shared" si="4"/>
        <v>1.0291830665266499</v>
      </c>
    </row>
    <row r="28" spans="1:9" x14ac:dyDescent="0.2">
      <c r="A28" s="4">
        <f>IF('True_Odds_Calculator_3-way'!A29="","",'True_Odds_Calculator_3-way'!A29)</f>
        <v>1.85</v>
      </c>
      <c r="B28" s="4">
        <f>IF('True_Odds_Calculator_3-way'!B29="","",'True_Odds_Calculator_3-way'!B29)</f>
        <v>3.95</v>
      </c>
      <c r="C28" s="4">
        <f>IF('True_Odds_Calculator_3-way'!C29="","",'True_Odds_Calculator_3-way'!C29)</f>
        <v>4.21</v>
      </c>
      <c r="D28" s="4">
        <f t="shared" si="0"/>
        <v>3.123478871396701E-2</v>
      </c>
      <c r="E28" s="4">
        <f t="shared" si="1"/>
        <v>1.8863335246024353</v>
      </c>
      <c r="F28" s="4">
        <f t="shared" si="2"/>
        <v>4.1194142267818057</v>
      </c>
      <c r="G28" s="4">
        <f t="shared" si="3"/>
        <v>4.4029957195487439</v>
      </c>
      <c r="I28" s="4">
        <f t="shared" si="4"/>
        <v>1.031234788713967</v>
      </c>
    </row>
    <row r="29" spans="1:9" x14ac:dyDescent="0.2">
      <c r="A29" s="4">
        <f>IF('True_Odds_Calculator_3-way'!A30="","",'True_Odds_Calculator_3-way'!A30)</f>
        <v>3.36</v>
      </c>
      <c r="B29" s="4">
        <f>IF('True_Odds_Calculator_3-way'!B30="","",'True_Odds_Calculator_3-way'!B30)</f>
        <v>3.66</v>
      </c>
      <c r="C29" s="4">
        <f>IF('True_Odds_Calculator_3-way'!C30="","",'True_Odds_Calculator_3-way'!C30)</f>
        <v>2.19</v>
      </c>
      <c r="D29" s="4">
        <f t="shared" si="0"/>
        <v>2.7464095901104546E-2</v>
      </c>
      <c r="E29" s="4">
        <f t="shared" si="1"/>
        <v>3.4666328907451911</v>
      </c>
      <c r="F29" s="4">
        <f t="shared" si="2"/>
        <v>3.7868840841367808</v>
      </c>
      <c r="G29" s="4">
        <f t="shared" si="3"/>
        <v>2.2348051389389538</v>
      </c>
      <c r="I29" s="4">
        <f t="shared" si="4"/>
        <v>1.0274640959011045</v>
      </c>
    </row>
    <row r="30" spans="1:9" x14ac:dyDescent="0.2">
      <c r="A30" s="4">
        <f>IF('True_Odds_Calculator_3-way'!A31="","",'True_Odds_Calculator_3-way'!A31)</f>
        <v>1.82</v>
      </c>
      <c r="B30" s="4">
        <f>IF('True_Odds_Calculator_3-way'!B31="","",'True_Odds_Calculator_3-way'!B31)</f>
        <v>4.2300000000000004</v>
      </c>
      <c r="C30" s="4">
        <f>IF('True_Odds_Calculator_3-way'!C31="","",'True_Odds_Calculator_3-way'!C31)</f>
        <v>4.21</v>
      </c>
      <c r="D30" s="4">
        <f t="shared" si="0"/>
        <v>2.3386860047293734E-2</v>
      </c>
      <c r="E30" s="4">
        <f t="shared" si="1"/>
        <v>1.8461938508406019</v>
      </c>
      <c r="F30" s="4">
        <f t="shared" si="2"/>
        <v>4.3742427212934549</v>
      </c>
      <c r="G30" s="4">
        <f t="shared" si="3"/>
        <v>4.3528589155085333</v>
      </c>
      <c r="I30" s="4">
        <f t="shared" si="4"/>
        <v>1.0233868600472937</v>
      </c>
    </row>
    <row r="31" spans="1:9" x14ac:dyDescent="0.2">
      <c r="A31" s="4">
        <f>IF('True_Odds_Calculator_3-way'!A32="","",'True_Odds_Calculator_3-way'!A32)</f>
        <v>2.42</v>
      </c>
      <c r="B31" s="4">
        <f>IF('True_Odds_Calculator_3-way'!B32="","",'True_Odds_Calculator_3-way'!B32)</f>
        <v>3.49</v>
      </c>
      <c r="C31" s="4">
        <f>IF('True_Odds_Calculator_3-way'!C32="","",'True_Odds_Calculator_3-way'!C32)</f>
        <v>3.1</v>
      </c>
      <c r="D31" s="4">
        <f t="shared" si="0"/>
        <v>2.2336736946556357E-2</v>
      </c>
      <c r="E31" s="4">
        <f t="shared" si="1"/>
        <v>2.4644043802463464</v>
      </c>
      <c r="F31" s="4">
        <f t="shared" si="2"/>
        <v>3.583107296231316</v>
      </c>
      <c r="G31" s="4">
        <f t="shared" si="3"/>
        <v>3.173242546837542</v>
      </c>
      <c r="I31" s="4">
        <f t="shared" si="4"/>
        <v>1.0223367369465564</v>
      </c>
    </row>
    <row r="32" spans="1:9" x14ac:dyDescent="0.2">
      <c r="A32" s="4">
        <f>IF('True_Odds_Calculator_3-way'!A33="","",'True_Odds_Calculator_3-way'!A33)</f>
        <v>7.69</v>
      </c>
      <c r="B32" s="4">
        <f>IF('True_Odds_Calculator_3-way'!B33="","",'True_Odds_Calculator_3-way'!B33)</f>
        <v>4.1900000000000004</v>
      </c>
      <c r="C32" s="4">
        <f>IF('True_Odds_Calculator_3-way'!C33="","",'True_Odds_Calculator_3-way'!C33)</f>
        <v>1.52</v>
      </c>
      <c r="D32" s="4">
        <f t="shared" si="0"/>
        <v>2.6597233032489953E-2</v>
      </c>
      <c r="E32" s="4">
        <f t="shared" si="1"/>
        <v>8.2526453383024716</v>
      </c>
      <c r="F32" s="4">
        <f t="shared" si="2"/>
        <v>4.3516528899673901</v>
      </c>
      <c r="G32" s="4">
        <f t="shared" si="3"/>
        <v>1.540763219453823</v>
      </c>
      <c r="I32" s="4">
        <f t="shared" si="4"/>
        <v>1.02659723303249</v>
      </c>
    </row>
    <row r="33" spans="1:9" x14ac:dyDescent="0.2">
      <c r="A33" s="4">
        <f>IF('True_Odds_Calculator_3-way'!A34="","",'True_Odds_Calculator_3-way'!A34)</f>
        <v>2.82</v>
      </c>
      <c r="B33" s="4">
        <f>IF('True_Odds_Calculator_3-way'!B34="","",'True_Odds_Calculator_3-way'!B34)</f>
        <v>3.23</v>
      </c>
      <c r="C33" s="4">
        <f>IF('True_Odds_Calculator_3-way'!C34="","",'True_Odds_Calculator_3-way'!C34)</f>
        <v>2.8</v>
      </c>
      <c r="D33" s="4">
        <f t="shared" si="0"/>
        <v>2.1350309440685722E-2</v>
      </c>
      <c r="E33" s="4">
        <f t="shared" si="1"/>
        <v>2.8777544919638869</v>
      </c>
      <c r="F33" s="4">
        <f t="shared" si="2"/>
        <v>3.3059954682701136</v>
      </c>
      <c r="G33" s="4">
        <f t="shared" si="3"/>
        <v>2.8569299152243657</v>
      </c>
      <c r="I33" s="4">
        <f t="shared" si="4"/>
        <v>1.0213503094406857</v>
      </c>
    </row>
    <row r="34" spans="1: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3.19</v>
      </c>
      <c r="C34" s="4">
        <f>IF('True_Odds_Calculator_3-way'!C35="","",'True_Odds_Calculator_3-way'!C35)</f>
        <v>2.64</v>
      </c>
      <c r="D34" s="4">
        <f t="shared" si="0"/>
        <v>2.1214871033382821E-2</v>
      </c>
      <c r="E34" s="4">
        <f t="shared" si="1"/>
        <v>3.1067889281239323</v>
      </c>
      <c r="F34" s="4">
        <f t="shared" si="2"/>
        <v>3.263622358167432</v>
      </c>
      <c r="G34" s="4">
        <f t="shared" si="3"/>
        <v>2.6902240250533245</v>
      </c>
      <c r="I34" s="4">
        <f t="shared" si="4"/>
        <v>1.0212148710333828</v>
      </c>
    </row>
    <row r="35" spans="1: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3.08</v>
      </c>
      <c r="C35" s="4">
        <f>IF('True_Odds_Calculator_3-way'!C36="","",'True_Odds_Calculator_3-way'!C36)</f>
        <v>3.5</v>
      </c>
      <c r="D35" s="4">
        <f t="shared" si="0"/>
        <v>2.1912244134466352E-2</v>
      </c>
      <c r="E35" s="4">
        <f t="shared" si="1"/>
        <v>2.4739092111062142</v>
      </c>
      <c r="F35" s="4">
        <f t="shared" si="2"/>
        <v>3.1508840864440075</v>
      </c>
      <c r="G35" s="4">
        <f t="shared" si="3"/>
        <v>3.5918223701049401</v>
      </c>
      <c r="I35" s="4">
        <f t="shared" si="4"/>
        <v>1.0219122441344664</v>
      </c>
    </row>
    <row r="36" spans="1:9" x14ac:dyDescent="0.2">
      <c r="A36" s="4">
        <f>IF('True_Odds_Calculator_3-way'!A37="","",'True_Odds_Calculator_3-way'!A37)</f>
        <v>1.3</v>
      </c>
      <c r="B36" s="4">
        <f>IF('True_Odds_Calculator_3-way'!B37="","",'True_Odds_Calculator_3-way'!B37)</f>
        <v>5.99</v>
      </c>
      <c r="C36" s="4">
        <f>IF('True_Odds_Calculator_3-way'!C37="","",'True_Odds_Calculator_3-way'!C37)</f>
        <v>10.58</v>
      </c>
      <c r="D36" s="4">
        <f t="shared" si="0"/>
        <v>3.0693635823167975E-2</v>
      </c>
      <c r="E36" s="4">
        <f t="shared" si="1"/>
        <v>1.3175238251401191</v>
      </c>
      <c r="F36" s="4">
        <f t="shared" si="2"/>
        <v>6.3810631999475378</v>
      </c>
      <c r="G36" s="4">
        <f t="shared" si="3"/>
        <v>11.864261486751795</v>
      </c>
      <c r="I36" s="4">
        <f t="shared" si="4"/>
        <v>1.030693635823168</v>
      </c>
    </row>
    <row r="37" spans="1:9" x14ac:dyDescent="0.2">
      <c r="A37" s="4">
        <f>IF('True_Odds_Calculator_3-way'!A38="","",'True_Odds_Calculator_3-way'!A38)</f>
        <v>1.47</v>
      </c>
      <c r="B37" s="4">
        <f>IF('True_Odds_Calculator_3-way'!B38="","",'True_Odds_Calculator_3-way'!B38)</f>
        <v>4.32</v>
      </c>
      <c r="C37" s="4">
        <f>IF('True_Odds_Calculator_3-way'!C38="","",'True_Odds_Calculator_3-way'!C38)</f>
        <v>8.2100000000000009</v>
      </c>
      <c r="D37" s="4">
        <f t="shared" si="0"/>
        <v>3.3556269983971321E-2</v>
      </c>
      <c r="E37" s="4">
        <f t="shared" si="1"/>
        <v>1.494574651757532</v>
      </c>
      <c r="F37" s="4">
        <f t="shared" si="2"/>
        <v>4.5393458620274139</v>
      </c>
      <c r="G37" s="4">
        <f t="shared" si="3"/>
        <v>9.0401808286407253</v>
      </c>
      <c r="I37" s="4">
        <f t="shared" si="4"/>
        <v>1.0335562699839713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3.49</v>
      </c>
      <c r="C38" s="4">
        <f>IF('True_Odds_Calculator_3-way'!C39="","",'True_Odds_Calculator_3-way'!C39)</f>
        <v>3.22</v>
      </c>
      <c r="D38" s="4">
        <f t="shared" si="0"/>
        <v>2.812644025919897E-2</v>
      </c>
      <c r="E38" s="4">
        <f t="shared" si="1"/>
        <v>2.3715846066670023</v>
      </c>
      <c r="F38" s="4">
        <f t="shared" si="2"/>
        <v>3.6080571656954157</v>
      </c>
      <c r="G38" s="4">
        <f t="shared" si="3"/>
        <v>3.3202347182352185</v>
      </c>
      <c r="I38" s="4">
        <f t="shared" si="4"/>
        <v>1.028126440259199</v>
      </c>
    </row>
    <row r="39" spans="1:9" x14ac:dyDescent="0.2">
      <c r="A39" s="4">
        <f>IF('True_Odds_Calculator_3-way'!A40="","",'True_Odds_Calculator_3-way'!A40)</f>
        <v>2.23</v>
      </c>
      <c r="B39" s="4">
        <f>IF('True_Odds_Calculator_3-way'!B40="","",'True_Odds_Calculator_3-way'!B40)</f>
        <v>3.17</v>
      </c>
      <c r="C39" s="4">
        <f>IF('True_Odds_Calculator_3-way'!C40="","",'True_Odds_Calculator_3-way'!C40)</f>
        <v>3.78</v>
      </c>
      <c r="D39" s="4">
        <f t="shared" si="0"/>
        <v>2.8438171073018603E-2</v>
      </c>
      <c r="E39" s="4">
        <f t="shared" si="1"/>
        <v>2.2781580758248192</v>
      </c>
      <c r="F39" s="4">
        <f t="shared" si="2"/>
        <v>3.2682085809622832</v>
      </c>
      <c r="G39" s="4">
        <f t="shared" si="3"/>
        <v>3.9204789773251347</v>
      </c>
      <c r="I39" s="4">
        <f t="shared" si="4"/>
        <v>1.0284381710730186</v>
      </c>
    </row>
    <row r="40" spans="1:9" x14ac:dyDescent="0.2">
      <c r="A40" s="4">
        <f>IF('True_Odds_Calculator_3-way'!A41="","",'True_Odds_Calculator_3-way'!A41)</f>
        <v>3.93</v>
      </c>
      <c r="B40" s="4">
        <f>IF('True_Odds_Calculator_3-way'!B41="","",'True_Odds_Calculator_3-way'!B41)</f>
        <v>3.29</v>
      </c>
      <c r="C40" s="4">
        <f>IF('True_Odds_Calculator_3-way'!C41="","",'True_Odds_Calculator_3-way'!C41)</f>
        <v>2.13</v>
      </c>
      <c r="D40" s="4">
        <f t="shared" si="0"/>
        <v>2.7887862064923663E-2</v>
      </c>
      <c r="E40" s="4">
        <f t="shared" si="1"/>
        <v>4.0790192140127344</v>
      </c>
      <c r="F40" s="4">
        <f t="shared" si="2"/>
        <v>3.3937947626380995</v>
      </c>
      <c r="G40" s="4">
        <f t="shared" si="3"/>
        <v>2.1730267600896247</v>
      </c>
      <c r="I40" s="4">
        <f t="shared" si="4"/>
        <v>1.0278878620649237</v>
      </c>
    </row>
    <row r="41" spans="1:9" x14ac:dyDescent="0.2">
      <c r="A41" s="4">
        <f>IF('True_Odds_Calculator_3-way'!A42="","",'True_Odds_Calculator_3-way'!A42)</f>
        <v>1.84</v>
      </c>
      <c r="B41" s="4">
        <f>IF('True_Odds_Calculator_3-way'!B42="","",'True_Odds_Calculator_3-way'!B42)</f>
        <v>3.7</v>
      </c>
      <c r="C41" s="4">
        <f>IF('True_Odds_Calculator_3-way'!C42="","",'True_Odds_Calculator_3-way'!C42)</f>
        <v>4.63</v>
      </c>
      <c r="D41" s="4">
        <f t="shared" si="0"/>
        <v>2.9731252522124718E-2</v>
      </c>
      <c r="E41" s="4">
        <f t="shared" si="1"/>
        <v>1.8741759130360329</v>
      </c>
      <c r="F41" s="4">
        <f t="shared" si="2"/>
        <v>3.8408379379085016</v>
      </c>
      <c r="G41" s="4">
        <f t="shared" si="3"/>
        <v>4.852665696439237</v>
      </c>
      <c r="I41" s="4">
        <f t="shared" si="4"/>
        <v>1.0297312525221247</v>
      </c>
    </row>
    <row r="42" spans="1:9" x14ac:dyDescent="0.2">
      <c r="A42" s="4">
        <f>IF('True_Odds_Calculator_3-way'!A43="","",'True_Odds_Calculator_3-way'!A43)</f>
        <v>3.51</v>
      </c>
      <c r="B42" s="4">
        <f>IF('True_Odds_Calculator_3-way'!B43="","",'True_Odds_Calculator_3-way'!B43)</f>
        <v>3.28</v>
      </c>
      <c r="C42" s="4">
        <f>IF('True_Odds_Calculator_3-way'!C43="","",'True_Odds_Calculator_3-way'!C43)</f>
        <v>2.2799999999999998</v>
      </c>
      <c r="D42" s="4">
        <f t="shared" si="0"/>
        <v>2.8374824908842911E-2</v>
      </c>
      <c r="E42" s="4">
        <f t="shared" si="1"/>
        <v>3.6305282562079122</v>
      </c>
      <c r="F42" s="4">
        <f t="shared" si="2"/>
        <v>3.385013762281857</v>
      </c>
      <c r="G42" s="4">
        <f t="shared" si="3"/>
        <v>2.3302515649124405</v>
      </c>
      <c r="I42" s="4">
        <f t="shared" si="4"/>
        <v>1.0283748249088429</v>
      </c>
    </row>
    <row r="43" spans="1:9" x14ac:dyDescent="0.2">
      <c r="A43" s="4">
        <f>IF('True_Odds_Calculator_3-way'!A44="","",'True_Odds_Calculator_3-way'!A44)</f>
        <v>2.2000000000000002</v>
      </c>
      <c r="B43" s="4">
        <f>IF('True_Odds_Calculator_3-way'!B44="","",'True_Odds_Calculator_3-way'!B44)</f>
        <v>3.24</v>
      </c>
      <c r="C43" s="4">
        <f>IF('True_Odds_Calculator_3-way'!C44="","",'True_Odds_Calculator_3-way'!C44)</f>
        <v>3.77</v>
      </c>
      <c r="D43" s="4">
        <f t="shared" si="0"/>
        <v>2.8439419244016939E-2</v>
      </c>
      <c r="E43" s="4">
        <f t="shared" si="1"/>
        <v>2.2468595457768306</v>
      </c>
      <c r="F43" s="4">
        <f t="shared" si="2"/>
        <v>3.3426686392102751</v>
      </c>
      <c r="G43" s="4">
        <f t="shared" si="3"/>
        <v>3.9097293081975737</v>
      </c>
      <c r="I43" s="4">
        <f t="shared" si="4"/>
        <v>1.0284394192440169</v>
      </c>
    </row>
    <row r="44" spans="1:9" x14ac:dyDescent="0.2">
      <c r="A44" s="4">
        <f>IF('True_Odds_Calculator_3-way'!A45="","",'True_Odds_Calculator_3-way'!A45)</f>
        <v>3.11</v>
      </c>
      <c r="B44" s="4">
        <f>IF('True_Odds_Calculator_3-way'!B45="","",'True_Odds_Calculator_3-way'!B45)</f>
        <v>3.26</v>
      </c>
      <c r="C44" s="4">
        <f>IF('True_Odds_Calculator_3-way'!C45="","",'True_Odds_Calculator_3-way'!C45)</f>
        <v>2.5</v>
      </c>
      <c r="D44" s="4">
        <f t="shared" si="0"/>
        <v>2.8291874617797363E-2</v>
      </c>
      <c r="E44" s="4">
        <f t="shared" si="1"/>
        <v>3.2039700163064775</v>
      </c>
      <c r="F44" s="4">
        <f t="shared" si="2"/>
        <v>3.3634039428695282</v>
      </c>
      <c r="G44" s="4">
        <f t="shared" si="3"/>
        <v>2.5603645950832865</v>
      </c>
      <c r="I44" s="4">
        <f t="shared" si="4"/>
        <v>1.0282918746177974</v>
      </c>
    </row>
    <row r="45" spans="1:9" x14ac:dyDescent="0.2">
      <c r="A45" s="4">
        <f>IF('True_Odds_Calculator_3-way'!A46="","",'True_Odds_Calculator_3-way'!A46)</f>
        <v>1.93</v>
      </c>
      <c r="B45" s="4">
        <f>IF('True_Odds_Calculator_3-way'!B46="","",'True_Odds_Calculator_3-way'!B46)</f>
        <v>3.42</v>
      </c>
      <c r="C45" s="4">
        <f>IF('True_Odds_Calculator_3-way'!C46="","",'True_Odds_Calculator_3-way'!C46)</f>
        <v>4.54</v>
      </c>
      <c r="D45" s="4">
        <f t="shared" si="0"/>
        <v>3.0796693025237021E-2</v>
      </c>
      <c r="E45" s="4">
        <f t="shared" si="1"/>
        <v>1.9690111097570688</v>
      </c>
      <c r="F45" s="4">
        <f t="shared" si="2"/>
        <v>3.5444389790710549</v>
      </c>
      <c r="G45" s="4">
        <f t="shared" si="3"/>
        <v>4.7619330423704245</v>
      </c>
      <c r="I45" s="4">
        <f t="shared" si="4"/>
        <v>1.030796693025237</v>
      </c>
    </row>
    <row r="46" spans="1:9" x14ac:dyDescent="0.2">
      <c r="A46" s="4">
        <f>IF('True_Odds_Calculator_3-way'!A47="","",'True_Odds_Calculator_3-way'!A47)</f>
        <v>2.92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2.65</v>
      </c>
      <c r="D46" s="4">
        <f t="shared" si="0"/>
        <v>2.8466219299337236E-2</v>
      </c>
      <c r="E46" s="4">
        <f t="shared" si="1"/>
        <v>3.003210308764622</v>
      </c>
      <c r="F46" s="4">
        <f t="shared" si="2"/>
        <v>3.3427684584041475</v>
      </c>
      <c r="G46" s="4">
        <f t="shared" si="3"/>
        <v>2.7183534330464147</v>
      </c>
      <c r="I46" s="4">
        <f t="shared" si="4"/>
        <v>1.0284662192993372</v>
      </c>
    </row>
    <row r="47" spans="1:9" x14ac:dyDescent="0.2">
      <c r="A47" s="4">
        <f>IF('True_Odds_Calculator_3-way'!A48="","",'True_Odds_Calculator_3-way'!A48)</f>
        <v>2.68</v>
      </c>
      <c r="B47" s="4">
        <f>IF('True_Odds_Calculator_3-way'!B48="","",'True_Odds_Calculator_3-way'!B48)</f>
        <v>3.16</v>
      </c>
      <c r="C47" s="4">
        <f>IF('True_Odds_Calculator_3-way'!C48="","",'True_Odds_Calculator_3-way'!C48)</f>
        <v>2.82</v>
      </c>
      <c r="D47" s="4">
        <f t="shared" si="0"/>
        <v>4.419995363875473E-2</v>
      </c>
      <c r="E47" s="4">
        <f t="shared" si="1"/>
        <v>2.7901707047771915</v>
      </c>
      <c r="F47" s="4">
        <f t="shared" si="2"/>
        <v>3.3143050427955201</v>
      </c>
      <c r="G47" s="4">
        <f t="shared" si="3"/>
        <v>2.9422442352650515</v>
      </c>
      <c r="I47" s="4">
        <f t="shared" si="4"/>
        <v>1.0441999536387547</v>
      </c>
    </row>
    <row r="48" spans="1:9" x14ac:dyDescent="0.2">
      <c r="A48" s="4">
        <f>IF('True_Odds_Calculator_3-way'!A49="","",'True_Odds_Calculator_3-way'!A49)</f>
        <v>3.19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2.37</v>
      </c>
      <c r="D48" s="4">
        <f t="shared" si="0"/>
        <v>4.311285978680135E-2</v>
      </c>
      <c r="E48" s="4">
        <f t="shared" si="1"/>
        <v>3.3432665061847522</v>
      </c>
      <c r="F48" s="4">
        <f t="shared" si="2"/>
        <v>3.4092301324024734</v>
      </c>
      <c r="G48" s="4">
        <f t="shared" si="3"/>
        <v>2.4535664090097002</v>
      </c>
      <c r="I48" s="4">
        <f t="shared" si="4"/>
        <v>1.0431128597868013</v>
      </c>
    </row>
    <row r="49" spans="1:9" x14ac:dyDescent="0.2">
      <c r="A49" s="4">
        <f>IF('True_Odds_Calculator_3-way'!A50="","",'True_Odds_Calculator_3-way'!A50)</f>
        <v>1.65</v>
      </c>
      <c r="B49" s="4">
        <f>IF('True_Odds_Calculator_3-way'!B50="","",'True_Odds_Calculator_3-way'!B50)</f>
        <v>3.89</v>
      </c>
      <c r="C49" s="4">
        <f>IF('True_Odds_Calculator_3-way'!C50="","",'True_Odds_Calculator_3-way'!C50)</f>
        <v>5.36</v>
      </c>
      <c r="D49" s="4">
        <f t="shared" si="0"/>
        <v>4.9697178980070422E-2</v>
      </c>
      <c r="E49" s="4">
        <f t="shared" si="1"/>
        <v>1.6963675756630425</v>
      </c>
      <c r="F49" s="4">
        <f t="shared" si="2"/>
        <v>4.1579404937342526</v>
      </c>
      <c r="G49" s="4">
        <f t="shared" si="3"/>
        <v>5.8823031889185771</v>
      </c>
      <c r="I49" s="4">
        <f t="shared" si="4"/>
        <v>1.0496971789800704</v>
      </c>
    </row>
    <row r="50" spans="1:9" x14ac:dyDescent="0.2">
      <c r="A50" s="4">
        <f>IF('True_Odds_Calculator_3-way'!A51="","",'True_Odds_Calculator_3-way'!A51)</f>
        <v>3.96</v>
      </c>
      <c r="B50" s="4">
        <f>IF('True_Odds_Calculator_3-way'!B51="","",'True_Odds_Calculator_3-way'!B51)</f>
        <v>3.98</v>
      </c>
      <c r="C50" s="4">
        <f>IF('True_Odds_Calculator_3-way'!C51="","",'True_Odds_Calculator_3-way'!C51)</f>
        <v>1.84</v>
      </c>
      <c r="D50" s="4">
        <f t="shared" si="0"/>
        <v>4.7259794801852939E-2</v>
      </c>
      <c r="E50" s="4">
        <f t="shared" si="1"/>
        <v>4.2234725913866402</v>
      </c>
      <c r="F50" s="4">
        <f t="shared" si="2"/>
        <v>4.2462301119369767</v>
      </c>
      <c r="G50" s="4">
        <f t="shared" si="3"/>
        <v>1.8949263493329136</v>
      </c>
      <c r="I50" s="4">
        <f t="shared" si="4"/>
        <v>1.0472597948018529</v>
      </c>
    </row>
    <row r="51" spans="1:9" x14ac:dyDescent="0.2">
      <c r="A51" s="4">
        <f>IF('True_Odds_Calculator_3-way'!A52="","",'True_Odds_Calculator_3-way'!A52)</f>
        <v>4</v>
      </c>
      <c r="B51" s="4">
        <f>IF('True_Odds_Calculator_3-way'!B52="","",'True_Odds_Calculator_3-way'!B52)</f>
        <v>3.45</v>
      </c>
      <c r="C51" s="4">
        <f>IF('True_Odds_Calculator_3-way'!C52="","",'True_Odds_Calculator_3-way'!C52)</f>
        <v>1.97</v>
      </c>
      <c r="D51" s="4">
        <f t="shared" si="0"/>
        <v>4.7469285661737581E-2</v>
      </c>
      <c r="E51" s="4">
        <f t="shared" si="1"/>
        <v>4.2702759306769984</v>
      </c>
      <c r="F51" s="4">
        <f t="shared" si="2"/>
        <v>3.6492091545672163</v>
      </c>
      <c r="G51" s="4">
        <f t="shared" si="3"/>
        <v>2.0333836123611615</v>
      </c>
      <c r="I51" s="4">
        <f t="shared" si="4"/>
        <v>1.0474692856617376</v>
      </c>
    </row>
    <row r="52" spans="1:9" x14ac:dyDescent="0.2">
      <c r="A52" s="4">
        <f>IF('True_Odds_Calculator_3-way'!A53="","",'True_Odds_Calculator_3-way'!A53)</f>
        <v>3.37</v>
      </c>
      <c r="B52" s="4">
        <f>IF('True_Odds_Calculator_3-way'!B53="","",'True_Odds_Calculator_3-way'!B53)</f>
        <v>3.39</v>
      </c>
      <c r="C52" s="4">
        <f>IF('True_Odds_Calculator_3-way'!C53="","",'True_Odds_Calculator_3-way'!C53)</f>
        <v>2.21</v>
      </c>
      <c r="D52" s="4">
        <f t="shared" si="0"/>
        <v>4.4209843564778861E-2</v>
      </c>
      <c r="E52" s="4">
        <f t="shared" si="1"/>
        <v>3.5461082123493228</v>
      </c>
      <c r="F52" s="4">
        <f t="shared" si="2"/>
        <v>3.5682600047684767</v>
      </c>
      <c r="G52" s="4">
        <f t="shared" si="3"/>
        <v>2.2843980898824587</v>
      </c>
      <c r="I52" s="4">
        <f t="shared" si="4"/>
        <v>1.0442098435647789</v>
      </c>
    </row>
    <row r="53" spans="1:9" x14ac:dyDescent="0.2">
      <c r="A53" s="4">
        <f>IF('True_Odds_Calculator_3-way'!A54="","",'True_Odds_Calculator_3-way'!A54)</f>
        <v>3.61</v>
      </c>
      <c r="B53" s="4">
        <f>IF('True_Odds_Calculator_3-way'!B54="","",'True_Odds_Calculator_3-way'!B54)</f>
        <v>3.21</v>
      </c>
      <c r="C53" s="4">
        <f>IF('True_Odds_Calculator_3-way'!C54="","",'True_Odds_Calculator_3-way'!C54)</f>
        <v>2.19</v>
      </c>
      <c r="D53" s="4">
        <f t="shared" si="0"/>
        <v>4.515579456629637E-2</v>
      </c>
      <c r="E53" s="4">
        <f t="shared" si="1"/>
        <v>3.8174294699705009</v>
      </c>
      <c r="F53" s="4">
        <f t="shared" si="2"/>
        <v>3.3729708198380286</v>
      </c>
      <c r="G53" s="4">
        <f t="shared" si="3"/>
        <v>2.264651355916186</v>
      </c>
      <c r="I53" s="4">
        <f t="shared" si="4"/>
        <v>1.0451557945662964</v>
      </c>
    </row>
    <row r="54" spans="1:9" x14ac:dyDescent="0.2">
      <c r="A54" s="4">
        <f>IF('True_Odds_Calculator_3-way'!A55="","",'True_Odds_Calculator_3-way'!A55)</f>
        <v>1.68</v>
      </c>
      <c r="B54" s="4">
        <f>IF('True_Odds_Calculator_3-way'!B55="","",'True_Odds_Calculator_3-way'!B55)</f>
        <v>3.95</v>
      </c>
      <c r="C54" s="4">
        <f>IF('True_Odds_Calculator_3-way'!C55="","",'True_Odds_Calculator_3-way'!C55)</f>
        <v>5.0199999999999996</v>
      </c>
      <c r="D54" s="4">
        <f t="shared" si="0"/>
        <v>4.7605839451116516E-2</v>
      </c>
      <c r="E54" s="4">
        <f t="shared" si="1"/>
        <v>1.7260142808981933</v>
      </c>
      <c r="F54" s="4">
        <f t="shared" si="2"/>
        <v>4.2141470432959505</v>
      </c>
      <c r="G54" s="4">
        <f t="shared" si="3"/>
        <v>5.454508539404828</v>
      </c>
      <c r="I54" s="4">
        <f t="shared" si="4"/>
        <v>1.0476058394511165</v>
      </c>
    </row>
    <row r="55" spans="1:9" x14ac:dyDescent="0.2">
      <c r="A55" s="4">
        <f>IF('True_Odds_Calculator_3-way'!A56="","",'True_Odds_Calculator_3-way'!A56)</f>
        <v>1.68</v>
      </c>
      <c r="B55" s="4">
        <f>IF('True_Odds_Calculator_3-way'!B56="","",'True_Odds_Calculator_3-way'!B56)</f>
        <v>3.79</v>
      </c>
      <c r="C55" s="4">
        <f>IF('True_Odds_Calculator_3-way'!C56="","",'True_Odds_Calculator_3-way'!C56)</f>
        <v>5.33</v>
      </c>
      <c r="D55" s="4">
        <f t="shared" si="0"/>
        <v>4.6707598770151071E-2</v>
      </c>
      <c r="E55" s="4">
        <f t="shared" si="1"/>
        <v>1.7251227511216434</v>
      </c>
      <c r="F55" s="4">
        <f t="shared" si="2"/>
        <v>4.0276612824488707</v>
      </c>
      <c r="G55" s="4">
        <f t="shared" si="3"/>
        <v>5.812329374926783</v>
      </c>
      <c r="I55" s="4">
        <f t="shared" si="4"/>
        <v>1.0467075987701511</v>
      </c>
    </row>
    <row r="56" spans="1:9" x14ac:dyDescent="0.2">
      <c r="A56" s="4">
        <f>IF('True_Odds_Calculator_3-way'!A57="","",'True_Odds_Calculator_3-way'!A57)</f>
        <v>1.93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3.82</v>
      </c>
      <c r="D56" s="4">
        <f t="shared" si="0"/>
        <v>4.7294498882333613E-2</v>
      </c>
      <c r="E56" s="4">
        <f t="shared" si="1"/>
        <v>1.9905651905110762</v>
      </c>
      <c r="F56" s="4">
        <f t="shared" si="2"/>
        <v>3.9743282845491752</v>
      </c>
      <c r="G56" s="4">
        <f t="shared" si="3"/>
        <v>4.0647883071708613</v>
      </c>
      <c r="I56" s="4">
        <f t="shared" si="4"/>
        <v>1.0472944988823336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3.67</v>
      </c>
      <c r="C57" s="4">
        <f>IF('True_Odds_Calculator_3-way'!C58="","",'True_Odds_Calculator_3-way'!C58)</f>
        <v>4.38</v>
      </c>
      <c r="D57" s="4">
        <f t="shared" si="0"/>
        <v>4.7238153747496625E-2</v>
      </c>
      <c r="E57" s="4">
        <f t="shared" si="1"/>
        <v>1.88429652012125</v>
      </c>
      <c r="F57" s="4">
        <f t="shared" si="2"/>
        <v>3.8950894612779368</v>
      </c>
      <c r="G57" s="4">
        <f t="shared" si="3"/>
        <v>4.7044554963724075</v>
      </c>
      <c r="I57" s="4">
        <f t="shared" si="4"/>
        <v>1.0472381537474966</v>
      </c>
    </row>
    <row r="58" spans="1:9" x14ac:dyDescent="0.2">
      <c r="A58" s="4">
        <f>IF('True_Odds_Calculator_3-way'!A59="","",'True_Odds_Calculator_3-way'!A59)</f>
        <v>1.49</v>
      </c>
      <c r="B58" s="4">
        <f>IF('True_Odds_Calculator_3-way'!B59="","",'True_Odds_Calculator_3-way'!B59)</f>
        <v>4.32</v>
      </c>
      <c r="C58" s="4">
        <f>IF('True_Odds_Calculator_3-way'!C59="","",'True_Odds_Calculator_3-way'!C59)</f>
        <v>6.81</v>
      </c>
      <c r="D58" s="4">
        <f t="shared" si="0"/>
        <v>4.9465299199208168E-2</v>
      </c>
      <c r="E58" s="4">
        <f t="shared" si="1"/>
        <v>1.5275279480699275</v>
      </c>
      <c r="F58" s="4">
        <f t="shared" si="2"/>
        <v>4.6513131813887245</v>
      </c>
      <c r="G58" s="4">
        <f t="shared" si="3"/>
        <v>7.6713916398146615</v>
      </c>
      <c r="I58" s="4">
        <f t="shared" si="4"/>
        <v>1.0494652991992082</v>
      </c>
    </row>
    <row r="59" spans="1:9" x14ac:dyDescent="0.2">
      <c r="A59" s="4">
        <f>IF('True_Odds_Calculator_3-way'!A60="","",'True_Odds_Calculator_3-way'!A60)</f>
        <v>2.2799999999999998</v>
      </c>
      <c r="B59" s="4">
        <f>IF('True_Odds_Calculator_3-way'!B60="","",'True_Odds_Calculator_3-way'!B60)</f>
        <v>3.35</v>
      </c>
      <c r="C59" s="4">
        <f>IF('True_Odds_Calculator_3-way'!C60="","",'True_Odds_Calculator_3-way'!C60)</f>
        <v>3.37</v>
      </c>
      <c r="D59" s="4">
        <f t="shared" si="0"/>
        <v>3.3839858959147762E-2</v>
      </c>
      <c r="E59" s="4">
        <f t="shared" si="1"/>
        <v>2.3401855779202396</v>
      </c>
      <c r="F59" s="4">
        <f t="shared" si="2"/>
        <v>3.4815606661208238</v>
      </c>
      <c r="G59" s="4">
        <f t="shared" si="3"/>
        <v>3.5031674511953019</v>
      </c>
      <c r="I59" s="4">
        <f t="shared" si="4"/>
        <v>1.0338398589591478</v>
      </c>
    </row>
    <row r="60" spans="1:9" x14ac:dyDescent="0.2">
      <c r="A60" s="4">
        <f>IF('True_Odds_Calculator_3-way'!A61="","",'True_Odds_Calculator_3-way'!A61)</f>
        <v>2.54</v>
      </c>
      <c r="B60" s="4">
        <f>IF('True_Odds_Calculator_3-way'!B61="","",'True_Odds_Calculator_3-way'!B61)</f>
        <v>3.02</v>
      </c>
      <c r="C60" s="4">
        <f>IF('True_Odds_Calculator_3-way'!C61="","",'True_Odds_Calculator_3-way'!C61)</f>
        <v>3.13</v>
      </c>
      <c r="D60" s="4">
        <f t="shared" si="0"/>
        <v>4.4315433107518176E-2</v>
      </c>
      <c r="E60" s="4">
        <f t="shared" si="1"/>
        <v>2.6390169724967616</v>
      </c>
      <c r="F60" s="4">
        <f t="shared" si="2"/>
        <v>3.1610156563917995</v>
      </c>
      <c r="G60" s="4">
        <f t="shared" si="3"/>
        <v>3.2817334690941538</v>
      </c>
      <c r="I60" s="4">
        <f t="shared" si="4"/>
        <v>1.0443154331075182</v>
      </c>
    </row>
    <row r="61" spans="1:9" x14ac:dyDescent="0.2">
      <c r="A61" s="4">
        <f>IF('True_Odds_Calculator_3-way'!A62="","",'True_Odds_Calculator_3-way'!A62)</f>
        <v>2.54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2.84</v>
      </c>
      <c r="D61" s="4">
        <f t="shared" si="0"/>
        <v>4.254936850242319E-2</v>
      </c>
      <c r="E61" s="4">
        <f t="shared" si="1"/>
        <v>2.6349234656568066</v>
      </c>
      <c r="F61" s="4">
        <f t="shared" si="2"/>
        <v>3.5391617529905224</v>
      </c>
      <c r="G61" s="4">
        <f t="shared" si="3"/>
        <v>2.9591966445813496</v>
      </c>
      <c r="I61" s="4">
        <f t="shared" si="4"/>
        <v>1.0425493685024232</v>
      </c>
    </row>
    <row r="62" spans="1:9" x14ac:dyDescent="0.2">
      <c r="A62" s="4">
        <f>IF('True_Odds_Calculator_3-way'!A63="","",'True_Odds_Calculator_3-way'!A63)</f>
        <v>3.02</v>
      </c>
      <c r="B62" s="4">
        <f>IF('True_Odds_Calculator_3-way'!B63="","",'True_Odds_Calculator_3-way'!B63)</f>
        <v>3.27</v>
      </c>
      <c r="C62" s="4">
        <f>IF('True_Odds_Calculator_3-way'!C63="","",'True_Odds_Calculator_3-way'!C63)</f>
        <v>2.52</v>
      </c>
      <c r="D62" s="4">
        <f t="shared" si="0"/>
        <v>3.376162219348311E-2</v>
      </c>
      <c r="E62" s="4">
        <f t="shared" si="1"/>
        <v>3.1262509522211124</v>
      </c>
      <c r="F62" s="4">
        <f t="shared" si="2"/>
        <v>3.3949341476297947</v>
      </c>
      <c r="G62" s="4">
        <f t="shared" si="3"/>
        <v>2.5935525342729009</v>
      </c>
      <c r="I62" s="4">
        <f t="shared" si="4"/>
        <v>1.0337616221934831</v>
      </c>
    </row>
    <row r="63" spans="1:9" x14ac:dyDescent="0.2">
      <c r="A63" s="4">
        <f>IF('True_Odds_Calculator_3-way'!A64="","",'True_Odds_Calculator_3-way'!A64)</f>
        <v>1.74</v>
      </c>
      <c r="B63" s="4">
        <f>IF('True_Odds_Calculator_3-way'!B64="","",'True_Odds_Calculator_3-way'!B64)</f>
        <v>3.78</v>
      </c>
      <c r="C63" s="4">
        <f>IF('True_Odds_Calculator_3-way'!C64="","",'True_Odds_Calculator_3-way'!C64)</f>
        <v>4.8099999999999996</v>
      </c>
      <c r="D63" s="4">
        <f t="shared" si="0"/>
        <v>4.7163116128633442E-2</v>
      </c>
      <c r="E63" s="4">
        <f t="shared" si="1"/>
        <v>1.7889356317902898</v>
      </c>
      <c r="F63" s="4">
        <f t="shared" si="2"/>
        <v>4.0188205248852782</v>
      </c>
      <c r="G63" s="4">
        <f t="shared" si="3"/>
        <v>5.203477589227619</v>
      </c>
      <c r="I63" s="4">
        <f t="shared" si="4"/>
        <v>1.0471631161286334</v>
      </c>
    </row>
    <row r="64" spans="1:9" x14ac:dyDescent="0.2">
      <c r="A64" s="4">
        <f>IF('True_Odds_Calculator_3-way'!A65="","",'True_Odds_Calculator_3-way'!A65)</f>
        <v>2.1800000000000002</v>
      </c>
      <c r="B64" s="4">
        <f>IF('True_Odds_Calculator_3-way'!B65="","",'True_Odds_Calculator_3-way'!B65)</f>
        <v>3.27</v>
      </c>
      <c r="C64" s="4">
        <f>IF('True_Odds_Calculator_3-way'!C65="","",'True_Odds_Calculator_3-way'!C65)</f>
        <v>3.73</v>
      </c>
      <c r="D64" s="4">
        <f t="shared" si="0"/>
        <v>3.2622508629100322E-2</v>
      </c>
      <c r="E64" s="4">
        <f t="shared" si="1"/>
        <v>2.2329332218635396</v>
      </c>
      <c r="F64" s="4">
        <f t="shared" si="2"/>
        <v>3.3905634677217593</v>
      </c>
      <c r="G64" s="4">
        <f t="shared" si="3"/>
        <v>3.887687126146131</v>
      </c>
      <c r="I64" s="4">
        <f t="shared" si="4"/>
        <v>1.0326225086291003</v>
      </c>
    </row>
    <row r="65" spans="1: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3.24</v>
      </c>
      <c r="C65" s="4">
        <f>IF('True_Odds_Calculator_3-way'!C66="","",'True_Odds_Calculator_3-way'!C66)</f>
        <v>3.83</v>
      </c>
      <c r="D65" s="4">
        <f t="shared" si="0"/>
        <v>4.5929057243243365E-2</v>
      </c>
      <c r="E65" s="4">
        <f t="shared" si="1"/>
        <v>2.1697584727699031</v>
      </c>
      <c r="F65" s="4">
        <f t="shared" si="2"/>
        <v>3.4091030397538469</v>
      </c>
      <c r="G65" s="4">
        <f t="shared" si="3"/>
        <v>4.0685647552552355</v>
      </c>
      <c r="I65" s="4">
        <f t="shared" si="4"/>
        <v>1.0459290572432434</v>
      </c>
    </row>
    <row r="66" spans="1:9" x14ac:dyDescent="0.2">
      <c r="A66" s="4">
        <f>IF('True_Odds_Calculator_3-way'!A67="","",'True_Odds_Calculator_3-way'!A67)</f>
        <v>2.42</v>
      </c>
      <c r="B66" s="4">
        <f>IF('True_Odds_Calculator_3-way'!B67="","",'True_Odds_Calculator_3-way'!B67)</f>
        <v>3.06</v>
      </c>
      <c r="C66" s="4">
        <f>IF('True_Odds_Calculator_3-way'!C67="","",'True_Odds_Calculator_3-way'!C67)</f>
        <v>3.29</v>
      </c>
      <c r="D66" s="4">
        <f t="shared" si="0"/>
        <v>4.3971893897937875E-2</v>
      </c>
      <c r="E66" s="4">
        <f t="shared" si="1"/>
        <v>2.5089957374483487</v>
      </c>
      <c r="F66" s="4">
        <f t="shared" si="2"/>
        <v>3.2036897519727705</v>
      </c>
      <c r="G66" s="4">
        <f t="shared" si="3"/>
        <v>3.4566902827938382</v>
      </c>
      <c r="I66" s="4">
        <f t="shared" si="4"/>
        <v>1.0439718938979379</v>
      </c>
    </row>
    <row r="67" spans="1:9" x14ac:dyDescent="0.2">
      <c r="A67" s="4">
        <f>IF('True_Odds_Calculator_3-way'!A68="","",'True_Odds_Calculator_3-way'!A68)</f>
        <v>2.4300000000000002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3.1</v>
      </c>
      <c r="D67" s="4">
        <f t="shared" ref="D67:D130" si="5">IF(A67="","",((1/A67)+(1/B67)+(1/C67))-1)</f>
        <v>4.3700802125960392E-2</v>
      </c>
      <c r="E67" s="4">
        <f t="shared" ref="E67:E130" si="6">IF(A67="","",(3*A67)/(3-($D67*A67)))</f>
        <v>2.5191727962302193</v>
      </c>
      <c r="F67" s="4">
        <f t="shared" ref="F67:F130" si="7">IF(B67="","",(3*B67)/(3-($D67*B67)))</f>
        <v>3.3894790461786912</v>
      </c>
      <c r="G67" s="4">
        <f t="shared" ref="G67:G130" si="8">IF(C67="","",(3*C67)/(3-($D67*C67)))</f>
        <v>3.2466087187030066</v>
      </c>
      <c r="I67" s="4">
        <f t="shared" ref="I67:I130" si="9">IF(A67="","",D67+1)</f>
        <v>1.0437008021259604</v>
      </c>
    </row>
    <row r="68" spans="1:9" x14ac:dyDescent="0.2">
      <c r="A68" s="4">
        <f>IF('True_Odds_Calculator_3-way'!A69="","",'True_Odds_Calculator_3-way'!A69)</f>
        <v>3.34</v>
      </c>
      <c r="B68" s="4">
        <f>IF('True_Odds_Calculator_3-way'!B69="","",'True_Odds_Calculator_3-way'!B69)</f>
        <v>3.33</v>
      </c>
      <c r="C68" s="4">
        <f>IF('True_Odds_Calculator_3-way'!C69="","",'True_Odds_Calculator_3-way'!C69)</f>
        <v>2.25</v>
      </c>
      <c r="D68" s="4">
        <f t="shared" si="5"/>
        <v>4.4145942349535172E-2</v>
      </c>
      <c r="E68" s="4">
        <f t="shared" si="6"/>
        <v>3.512643436151174</v>
      </c>
      <c r="F68" s="4">
        <f t="shared" si="7"/>
        <v>3.5015846363731766</v>
      </c>
      <c r="G68" s="4">
        <f t="shared" si="8"/>
        <v>2.3270472710027481</v>
      </c>
      <c r="I68" s="4">
        <f t="shared" si="9"/>
        <v>1.0441459423495352</v>
      </c>
    </row>
    <row r="69" spans="1:9" x14ac:dyDescent="0.2">
      <c r="A69" s="4">
        <f>IF('True_Odds_Calculator_3-way'!A70="","",'True_Odds_Calculator_3-way'!A70)</f>
        <v>2.2999999999999998</v>
      </c>
      <c r="B69" s="4">
        <f>IF('True_Odds_Calculator_3-way'!B70="","",'True_Odds_Calculator_3-way'!B70)</f>
        <v>3.35</v>
      </c>
      <c r="C69" s="4">
        <f>IF('True_Odds_Calculator_3-way'!C70="","",'True_Odds_Calculator_3-way'!C70)</f>
        <v>3.22</v>
      </c>
      <c r="D69" s="4">
        <f t="shared" si="5"/>
        <v>4.384907759339951E-2</v>
      </c>
      <c r="E69" s="4">
        <f t="shared" si="6"/>
        <v>2.3800102963889094</v>
      </c>
      <c r="F69" s="4">
        <f t="shared" si="7"/>
        <v>3.522477413736802</v>
      </c>
      <c r="G69" s="4">
        <f t="shared" si="8"/>
        <v>3.3790331001357421</v>
      </c>
      <c r="I69" s="4">
        <f t="shared" si="9"/>
        <v>1.0438490775933995</v>
      </c>
    </row>
    <row r="70" spans="1:9" x14ac:dyDescent="0.2">
      <c r="A70" s="4">
        <f>IF('True_Odds_Calculator_3-way'!A71="","",'True_Odds_Calculator_3-way'!A71)</f>
        <v>1.65</v>
      </c>
      <c r="B70" s="4">
        <f>IF('True_Odds_Calculator_3-way'!B71="","",'True_Odds_Calculator_3-way'!B71)</f>
        <v>4.25</v>
      </c>
      <c r="C70" s="4">
        <f>IF('True_Odds_Calculator_3-way'!C71="","",'True_Odds_Calculator_3-way'!C71)</f>
        <v>4.5999999999999996</v>
      </c>
      <c r="D70" s="4">
        <f t="shared" si="5"/>
        <v>5.8746028055491006E-2</v>
      </c>
      <c r="E70" s="4">
        <f t="shared" si="6"/>
        <v>1.705092062373359</v>
      </c>
      <c r="F70" s="4">
        <f t="shared" si="7"/>
        <v>4.6358083832335337</v>
      </c>
      <c r="G70" s="4">
        <f t="shared" si="8"/>
        <v>5.0553741674284964</v>
      </c>
      <c r="I70" s="4">
        <f t="shared" si="9"/>
        <v>1.058746028055491</v>
      </c>
    </row>
    <row r="71" spans="1:9" x14ac:dyDescent="0.2">
      <c r="A71" s="4">
        <f>IF('True_Odds_Calculator_3-way'!A72="","",'True_Odds_Calculator_3-way'!A72)</f>
        <v>1.91</v>
      </c>
      <c r="B71" s="4">
        <f>IF('True_Odds_Calculator_3-way'!B72="","",'True_Odds_Calculator_3-way'!B72)</f>
        <v>3.49</v>
      </c>
      <c r="C71" s="4">
        <f>IF('True_Odds_Calculator_3-way'!C72="","",'True_Odds_Calculator_3-way'!C72)</f>
        <v>4.03</v>
      </c>
      <c r="D71" s="4">
        <f t="shared" si="5"/>
        <v>5.82321185298591E-2</v>
      </c>
      <c r="E71" s="4">
        <f t="shared" si="6"/>
        <v>1.9835386002733904</v>
      </c>
      <c r="F71" s="4">
        <f t="shared" si="7"/>
        <v>3.7436043545448703</v>
      </c>
      <c r="G71" s="4">
        <f t="shared" si="8"/>
        <v>4.3720003665090763</v>
      </c>
      <c r="I71" s="4">
        <f t="shared" si="9"/>
        <v>1.0582321185298591</v>
      </c>
    </row>
    <row r="72" spans="1:9" x14ac:dyDescent="0.2">
      <c r="A72" s="4">
        <f>IF('True_Odds_Calculator_3-way'!A73="","",'True_Odds_Calculator_3-way'!A73)</f>
        <v>2.0499999999999998</v>
      </c>
      <c r="B72" s="4">
        <f>IF('True_Odds_Calculator_3-way'!B73="","",'True_Odds_Calculator_3-way'!B73)</f>
        <v>3.15</v>
      </c>
      <c r="C72" s="4">
        <f>IF('True_Odds_Calculator_3-way'!C73="","",'True_Odds_Calculator_3-way'!C73)</f>
        <v>3.96</v>
      </c>
      <c r="D72" s="4">
        <f t="shared" si="5"/>
        <v>5.7790448034350517E-2</v>
      </c>
      <c r="E72" s="4">
        <f t="shared" si="6"/>
        <v>2.134283138865241</v>
      </c>
      <c r="F72" s="4">
        <f t="shared" si="7"/>
        <v>3.3534896530018097</v>
      </c>
      <c r="G72" s="4">
        <f t="shared" si="8"/>
        <v>4.2870291203540711</v>
      </c>
      <c r="I72" s="4">
        <f t="shared" si="9"/>
        <v>1.0577904480343505</v>
      </c>
    </row>
    <row r="73" spans="1:9" x14ac:dyDescent="0.2">
      <c r="A73" s="4">
        <f>IF('True_Odds_Calculator_3-way'!A74="","",'True_Odds_Calculator_3-way'!A74)</f>
        <v>1.65</v>
      </c>
      <c r="B73" s="4">
        <f>IF('True_Odds_Calculator_3-way'!B74="","",'True_Odds_Calculator_3-way'!B74)</f>
        <v>3.95</v>
      </c>
      <c r="C73" s="4">
        <f>IF('True_Odds_Calculator_3-way'!C74="","",'True_Odds_Calculator_3-way'!C74)</f>
        <v>4.91</v>
      </c>
      <c r="D73" s="4">
        <f t="shared" si="5"/>
        <v>6.2891150802671936E-2</v>
      </c>
      <c r="E73" s="4">
        <f t="shared" si="6"/>
        <v>1.7091186410051102</v>
      </c>
      <c r="F73" s="4">
        <f t="shared" si="7"/>
        <v>4.3066166336016289</v>
      </c>
      <c r="G73" s="4">
        <f t="shared" si="8"/>
        <v>5.4733857185820334</v>
      </c>
      <c r="I73" s="4">
        <f t="shared" si="9"/>
        <v>1.0628911508026719</v>
      </c>
    </row>
    <row r="74" spans="1:9" x14ac:dyDescent="0.2">
      <c r="A74" s="4">
        <f>IF('True_Odds_Calculator_3-way'!A75="","",'True_Odds_Calculator_3-way'!A75)</f>
        <v>2.2799999999999998</v>
      </c>
      <c r="B74" s="4">
        <f>IF('True_Odds_Calculator_3-way'!B75="","",'True_Odds_Calculator_3-way'!B75)</f>
        <v>3.76</v>
      </c>
      <c r="C74" s="4">
        <f>IF('True_Odds_Calculator_3-way'!C75="","",'True_Odds_Calculator_3-way'!C75)</f>
        <v>2.86</v>
      </c>
      <c r="D74" s="4">
        <f t="shared" si="5"/>
        <v>5.4204287686930641E-2</v>
      </c>
      <c r="E74" s="4">
        <f t="shared" si="6"/>
        <v>2.3779607063382784</v>
      </c>
      <c r="F74" s="4">
        <f t="shared" si="7"/>
        <v>4.0340579226878495</v>
      </c>
      <c r="G74" s="4">
        <f t="shared" si="8"/>
        <v>3.0158429429693419</v>
      </c>
      <c r="I74" s="4">
        <f t="shared" si="9"/>
        <v>1.0542042876869306</v>
      </c>
    </row>
    <row r="75" spans="1:9" x14ac:dyDescent="0.2">
      <c r="A75" s="4">
        <f>IF('True_Odds_Calculator_3-way'!A76="","",'True_Odds_Calculator_3-way'!A76)</f>
        <v>1.61</v>
      </c>
      <c r="B75" s="4">
        <f>IF('True_Odds_Calculator_3-way'!B76="","",'True_Odds_Calculator_3-way'!B76)</f>
        <v>3.77</v>
      </c>
      <c r="C75" s="4">
        <f>IF('True_Odds_Calculator_3-way'!C76="","",'True_Odds_Calculator_3-way'!C76)</f>
        <v>5.69</v>
      </c>
      <c r="D75" s="4">
        <f t="shared" si="5"/>
        <v>6.211692624110321E-2</v>
      </c>
      <c r="E75" s="4">
        <f t="shared" si="6"/>
        <v>1.6655219802190351</v>
      </c>
      <c r="F75" s="4">
        <f t="shared" si="7"/>
        <v>4.0892044023629426</v>
      </c>
      <c r="G75" s="4">
        <f t="shared" si="8"/>
        <v>6.4498950528060224</v>
      </c>
      <c r="I75" s="4">
        <f t="shared" si="9"/>
        <v>1.0621169262411032</v>
      </c>
    </row>
    <row r="76" spans="1:9" x14ac:dyDescent="0.2">
      <c r="A76" s="4">
        <f>IF('True_Odds_Calculator_3-way'!A77="","",'True_Odds_Calculator_3-way'!A77)</f>
        <v>1.34</v>
      </c>
      <c r="B76" s="4">
        <f>IF('True_Odds_Calculator_3-way'!B77="","",'True_Odds_Calculator_3-way'!B77)</f>
        <v>4.79</v>
      </c>
      <c r="C76" s="4">
        <f>IF('True_Odds_Calculator_3-way'!C77="","",'True_Odds_Calculator_3-way'!C77)</f>
        <v>7.84</v>
      </c>
      <c r="D76" s="4">
        <f t="shared" si="5"/>
        <v>8.2587944347963127E-2</v>
      </c>
      <c r="E76" s="4">
        <f t="shared" si="6"/>
        <v>1.3913249792470057</v>
      </c>
      <c r="F76" s="4">
        <f t="shared" si="7"/>
        <v>5.5175776869877895</v>
      </c>
      <c r="G76" s="4">
        <f t="shared" si="8"/>
        <v>9.9978299084810498</v>
      </c>
      <c r="I76" s="4">
        <f t="shared" si="9"/>
        <v>1.0825879443479631</v>
      </c>
    </row>
    <row r="77" spans="1:9" x14ac:dyDescent="0.2">
      <c r="A77" s="4">
        <f>IF('True_Odds_Calculator_3-way'!A78="","",'True_Odds_Calculator_3-way'!A78)</f>
        <v>2.42</v>
      </c>
      <c r="B77" s="4">
        <f>IF('True_Odds_Calculator_3-way'!B78="","",'True_Odds_Calculator_3-way'!B78)</f>
        <v>3.37</v>
      </c>
      <c r="C77" s="4">
        <f>IF('True_Odds_Calculator_3-way'!C78="","",'True_Odds_Calculator_3-way'!C78)</f>
        <v>2.89</v>
      </c>
      <c r="D77" s="4">
        <f t="shared" si="5"/>
        <v>5.5979806786052855E-2</v>
      </c>
      <c r="E77" s="4">
        <f t="shared" si="6"/>
        <v>2.5344481887309662</v>
      </c>
      <c r="F77" s="4">
        <f t="shared" si="7"/>
        <v>3.5961395800611591</v>
      </c>
      <c r="G77" s="4">
        <f t="shared" si="8"/>
        <v>3.0547332534778229</v>
      </c>
      <c r="I77" s="4">
        <f t="shared" si="9"/>
        <v>1.0559798067860529</v>
      </c>
    </row>
    <row r="78" spans="1:9" x14ac:dyDescent="0.2">
      <c r="A78" s="4">
        <f>IF('True_Odds_Calculator_3-way'!A79="","",'True_Odds_Calculator_3-way'!A79)</f>
        <v>4.2699999999999996</v>
      </c>
      <c r="B78" s="4">
        <f>IF('True_Odds_Calculator_3-way'!B79="","",'True_Odds_Calculator_3-way'!B79)</f>
        <v>3.42</v>
      </c>
      <c r="C78" s="4">
        <f>IF('True_Odds_Calculator_3-way'!C79="","",'True_Odds_Calculator_3-way'!C79)</f>
        <v>1.88</v>
      </c>
      <c r="D78" s="4">
        <f t="shared" si="5"/>
        <v>5.8504591906460846E-2</v>
      </c>
      <c r="E78" s="4">
        <f t="shared" si="6"/>
        <v>4.6578678058058465</v>
      </c>
      <c r="F78" s="4">
        <f t="shared" si="7"/>
        <v>3.6643978766887795</v>
      </c>
      <c r="G78" s="4">
        <f t="shared" si="8"/>
        <v>1.9515494174105616</v>
      </c>
      <c r="I78" s="4">
        <f t="shared" si="9"/>
        <v>1.0585045919064608</v>
      </c>
    </row>
    <row r="79" spans="1:9" x14ac:dyDescent="0.2">
      <c r="A79" s="4">
        <f>IF('True_Odds_Calculator_3-way'!A80="","",'True_Odds_Calculator_3-way'!A80)</f>
        <v>7.23</v>
      </c>
      <c r="B79" s="4">
        <f>IF('True_Odds_Calculator_3-way'!B80="","",'True_Odds_Calculator_3-way'!B80)</f>
        <v>4.4000000000000004</v>
      </c>
      <c r="C79" s="4">
        <f>IF('True_Odds_Calculator_3-way'!C80="","",'True_Odds_Calculator_3-way'!C80)</f>
        <v>1.43</v>
      </c>
      <c r="D79" s="4">
        <f t="shared" si="5"/>
        <v>6.4886013018793154E-2</v>
      </c>
      <c r="E79" s="4">
        <f t="shared" si="6"/>
        <v>8.5701615020101425</v>
      </c>
      <c r="F79" s="4">
        <f t="shared" si="7"/>
        <v>4.862771227894144</v>
      </c>
      <c r="G79" s="4">
        <f t="shared" si="8"/>
        <v>1.4756400710780408</v>
      </c>
      <c r="I79" s="4">
        <f t="shared" si="9"/>
        <v>1.0648860130187932</v>
      </c>
    </row>
    <row r="80" spans="1:9" x14ac:dyDescent="0.2">
      <c r="A80" s="4">
        <f>IF('True_Odds_Calculator_3-way'!A81="","",'True_Odds_Calculator_3-way'!A81)</f>
        <v>1.72</v>
      </c>
      <c r="B80" s="4">
        <f>IF('True_Odds_Calculator_3-way'!B81="","",'True_Odds_Calculator_3-way'!B81)</f>
        <v>3.98</v>
      </c>
      <c r="C80" s="4">
        <f>IF('True_Odds_Calculator_3-way'!C81="","",'True_Odds_Calculator_3-way'!C81)</f>
        <v>5.23</v>
      </c>
      <c r="D80" s="4">
        <f t="shared" si="5"/>
        <v>2.38562191543783E-2</v>
      </c>
      <c r="E80" s="4">
        <f t="shared" si="6"/>
        <v>1.7438516453606834</v>
      </c>
      <c r="F80" s="4">
        <f t="shared" si="7"/>
        <v>4.1100809836324528</v>
      </c>
      <c r="G80" s="4">
        <f t="shared" si="8"/>
        <v>5.4569510018143861</v>
      </c>
      <c r="I80" s="4">
        <f t="shared" si="9"/>
        <v>1.0238562191543783</v>
      </c>
    </row>
    <row r="81" spans="1:9" x14ac:dyDescent="0.2">
      <c r="A81" s="4">
        <f>IF('True_Odds_Calculator_3-way'!A82="","",'True_Odds_Calculator_3-way'!A82)</f>
        <v>4.26</v>
      </c>
      <c r="B81" s="4">
        <f>IF('True_Odds_Calculator_3-way'!B82="","",'True_Odds_Calculator_3-way'!B82)</f>
        <v>4.0199999999999996</v>
      </c>
      <c r="C81" s="4">
        <f>IF('True_Odds_Calculator_3-way'!C82="","",'True_Odds_Calculator_3-way'!C82)</f>
        <v>1.85</v>
      </c>
      <c r="D81" s="4">
        <f t="shared" si="5"/>
        <v>2.4038543483571928E-2</v>
      </c>
      <c r="E81" s="4">
        <f t="shared" si="6"/>
        <v>4.4105530450471528</v>
      </c>
      <c r="F81" s="4">
        <f t="shared" si="7"/>
        <v>4.1538007693578454</v>
      </c>
      <c r="G81" s="4">
        <f t="shared" si="8"/>
        <v>1.8778366152303259</v>
      </c>
      <c r="I81" s="4">
        <f t="shared" si="9"/>
        <v>1.0240385434835719</v>
      </c>
    </row>
    <row r="82" spans="1:9" x14ac:dyDescent="0.2">
      <c r="A82" s="4">
        <f>IF('True_Odds_Calculator_3-way'!A83="","",'True_Odds_Calculator_3-way'!A83)</f>
        <v>2.97</v>
      </c>
      <c r="B82" s="4">
        <f>IF('True_Odds_Calculator_3-way'!B83="","",'True_Odds_Calculator_3-way'!B83)</f>
        <v>3.23</v>
      </c>
      <c r="C82" s="4">
        <f>IF('True_Odds_Calculator_3-way'!C83="","",'True_Odds_Calculator_3-way'!C83)</f>
        <v>2.52</v>
      </c>
      <c r="D82" s="4">
        <f t="shared" si="5"/>
        <v>4.3123256745547733E-2</v>
      </c>
      <c r="E82" s="4">
        <f t="shared" si="6"/>
        <v>3.102449864632197</v>
      </c>
      <c r="F82" s="4">
        <f t="shared" si="7"/>
        <v>3.3872687652797344</v>
      </c>
      <c r="G82" s="4">
        <f t="shared" si="8"/>
        <v>2.6147141928207178</v>
      </c>
      <c r="I82" s="4">
        <f t="shared" si="9"/>
        <v>1.0431232567455477</v>
      </c>
    </row>
    <row r="83" spans="1:9" x14ac:dyDescent="0.2">
      <c r="A83" s="4">
        <f>IF('True_Odds_Calculator_3-way'!A84="","",'True_Odds_Calculator_3-way'!A84)</f>
        <v>1.95</v>
      </c>
      <c r="B83" s="4">
        <f>IF('True_Odds_Calculator_3-way'!B84="","",'True_Odds_Calculator_3-way'!B84)</f>
        <v>3.33</v>
      </c>
      <c r="C83" s="4">
        <f>IF('True_Odds_Calculator_3-way'!C84="","",'True_Odds_Calculator_3-way'!C84)</f>
        <v>4.3</v>
      </c>
      <c r="D83" s="4">
        <f t="shared" si="5"/>
        <v>4.5678952655696881E-2</v>
      </c>
      <c r="E83" s="4">
        <f t="shared" si="6"/>
        <v>2.0096697459667405</v>
      </c>
      <c r="F83" s="4">
        <f t="shared" si="7"/>
        <v>3.5078613290451455</v>
      </c>
      <c r="G83" s="4">
        <f t="shared" si="8"/>
        <v>4.601258991323836</v>
      </c>
      <c r="I83" s="4">
        <f t="shared" si="9"/>
        <v>1.0456789526556969</v>
      </c>
    </row>
    <row r="84" spans="1:9" x14ac:dyDescent="0.2">
      <c r="A84" s="4">
        <f>IF('True_Odds_Calculator_3-way'!A85="","",'True_Odds_Calculator_3-way'!A85)</f>
        <v>2.4</v>
      </c>
      <c r="B84" s="4">
        <f>IF('True_Odds_Calculator_3-way'!B85="","",'True_Odds_Calculator_3-way'!B85)</f>
        <v>2.95</v>
      </c>
      <c r="C84" s="4">
        <f>IF('True_Odds_Calculator_3-way'!C85="","",'True_Odds_Calculator_3-way'!C85)</f>
        <v>3.47</v>
      </c>
      <c r="D84" s="4">
        <f t="shared" si="5"/>
        <v>4.3834155554470122E-2</v>
      </c>
      <c r="E84" s="4">
        <f t="shared" si="6"/>
        <v>2.4872201561793426</v>
      </c>
      <c r="F84" s="4">
        <f t="shared" si="7"/>
        <v>3.0828833275470475</v>
      </c>
      <c r="G84" s="4">
        <f t="shared" si="8"/>
        <v>3.6553307775094108</v>
      </c>
      <c r="I84" s="4">
        <f t="shared" si="9"/>
        <v>1.0438341555544701</v>
      </c>
    </row>
    <row r="85" spans="1:9" x14ac:dyDescent="0.2">
      <c r="A85" s="4">
        <f>IF('True_Odds_Calculator_3-way'!A86="","",'True_Odds_Calculator_3-way'!A86)</f>
        <v>2.17</v>
      </c>
      <c r="B85" s="4">
        <f>IF('True_Odds_Calculator_3-way'!B86="","",'True_Odds_Calculator_3-way'!B86)</f>
        <v>3.06</v>
      </c>
      <c r="C85" s="4">
        <f>IF('True_Odds_Calculator_3-way'!C86="","",'True_Odds_Calculator_3-way'!C86)</f>
        <v>3.89</v>
      </c>
      <c r="D85" s="4">
        <f t="shared" si="5"/>
        <v>4.4696287448832361E-2</v>
      </c>
      <c r="E85" s="4">
        <f t="shared" si="6"/>
        <v>2.2425007548687077</v>
      </c>
      <c r="F85" s="4">
        <f t="shared" si="7"/>
        <v>3.2061699725992114</v>
      </c>
      <c r="G85" s="4">
        <f t="shared" si="8"/>
        <v>4.1293196159581127</v>
      </c>
      <c r="I85" s="4">
        <f t="shared" si="9"/>
        <v>1.0446962874488324</v>
      </c>
    </row>
    <row r="86" spans="1:9" x14ac:dyDescent="0.2">
      <c r="A86" s="4">
        <f>IF('True_Odds_Calculator_3-way'!A87="","",'True_Odds_Calculator_3-way'!A87)</f>
        <v>3.15</v>
      </c>
      <c r="B86" s="4">
        <f>IF('True_Odds_Calculator_3-way'!B87="","",'True_Odds_Calculator_3-way'!B87)</f>
        <v>2.87</v>
      </c>
      <c r="C86" s="4">
        <f>IF('True_Odds_Calculator_3-way'!C87="","",'True_Odds_Calculator_3-way'!C87)</f>
        <v>2.65</v>
      </c>
      <c r="D86" s="4">
        <f t="shared" si="5"/>
        <v>4.3250863775484039E-2</v>
      </c>
      <c r="E86" s="4">
        <f t="shared" si="6"/>
        <v>3.2998577844912775</v>
      </c>
      <c r="F86" s="4">
        <f t="shared" si="7"/>
        <v>2.9938766137674131</v>
      </c>
      <c r="G86" s="4">
        <f t="shared" si="8"/>
        <v>2.7552646938460605</v>
      </c>
      <c r="I86" s="4">
        <f t="shared" si="9"/>
        <v>1.043250863775484</v>
      </c>
    </row>
    <row r="87" spans="1:9" x14ac:dyDescent="0.2">
      <c r="A87" s="4">
        <f>IF('True_Odds_Calculator_3-way'!A88="","",'True_Odds_Calculator_3-way'!A88)</f>
        <v>2.66</v>
      </c>
      <c r="B87" s="4">
        <f>IF('True_Odds_Calculator_3-way'!B88="","",'True_Odds_Calculator_3-way'!B88)</f>
        <v>2.89</v>
      </c>
      <c r="C87" s="4">
        <f>IF('True_Odds_Calculator_3-way'!C88="","",'True_Odds_Calculator_3-way'!C88)</f>
        <v>3.11</v>
      </c>
      <c r="D87" s="4">
        <f t="shared" si="5"/>
        <v>4.3504019229863466E-2</v>
      </c>
      <c r="E87" s="4">
        <f t="shared" si="6"/>
        <v>2.7667223404884829</v>
      </c>
      <c r="F87" s="4">
        <f t="shared" si="7"/>
        <v>3.0164145300090666</v>
      </c>
      <c r="G87" s="4">
        <f t="shared" si="8"/>
        <v>3.2568826952762118</v>
      </c>
      <c r="I87" s="4">
        <f t="shared" si="9"/>
        <v>1.0435040192298635</v>
      </c>
    </row>
    <row r="88" spans="1:9" x14ac:dyDescent="0.2">
      <c r="A88" s="4">
        <f>IF('True_Odds_Calculator_3-way'!A89="","",'True_Odds_Calculator_3-way'!A89)</f>
        <v>3.16</v>
      </c>
      <c r="B88" s="4">
        <f>IF('True_Odds_Calculator_3-way'!B89="","",'True_Odds_Calculator_3-way'!B89)</f>
        <v>2.96</v>
      </c>
      <c r="C88" s="4">
        <f>IF('True_Odds_Calculator_3-way'!C89="","",'True_Odds_Calculator_3-way'!C89)</f>
        <v>2.57</v>
      </c>
      <c r="D88" s="4">
        <f t="shared" si="5"/>
        <v>4.33985924061282E-2</v>
      </c>
      <c r="E88" s="4">
        <f t="shared" si="6"/>
        <v>3.3113734225620011</v>
      </c>
      <c r="F88" s="4">
        <f t="shared" si="7"/>
        <v>3.092417129895809</v>
      </c>
      <c r="G88" s="4">
        <f t="shared" si="8"/>
        <v>2.6692372425155315</v>
      </c>
      <c r="I88" s="4">
        <f t="shared" si="9"/>
        <v>1.0433985924061282</v>
      </c>
    </row>
    <row r="89" spans="1:9" x14ac:dyDescent="0.2">
      <c r="A89" s="4">
        <f>IF('True_Odds_Calculator_3-way'!A90="","",'True_Odds_Calculator_3-way'!A90)</f>
        <v>3.07</v>
      </c>
      <c r="B89" s="4">
        <f>IF('True_Odds_Calculator_3-way'!B90="","",'True_Odds_Calculator_3-way'!B90)</f>
        <v>2.97</v>
      </c>
      <c r="C89" s="4">
        <f>IF('True_Odds_Calculator_3-way'!C90="","",'True_Odds_Calculator_3-way'!C90)</f>
        <v>2.62</v>
      </c>
      <c r="D89" s="4">
        <f t="shared" si="5"/>
        <v>4.4112625036115016E-2</v>
      </c>
      <c r="E89" s="4">
        <f t="shared" si="6"/>
        <v>3.2151374775811532</v>
      </c>
      <c r="F89" s="4">
        <f t="shared" si="7"/>
        <v>3.1056274033755176</v>
      </c>
      <c r="G89" s="4">
        <f t="shared" si="8"/>
        <v>2.7249799219753625</v>
      </c>
      <c r="I89" s="4">
        <f t="shared" si="9"/>
        <v>1.044112625036115</v>
      </c>
    </row>
    <row r="90" spans="1:9" x14ac:dyDescent="0.2">
      <c r="A90" s="4">
        <f>IF('True_Odds_Calculator_3-way'!A91="","",'True_Odds_Calculator_3-way'!A91)</f>
        <v>1.88</v>
      </c>
      <c r="B90" s="4">
        <f>IF('True_Odds_Calculator_3-way'!B91="","",'True_Odds_Calculator_3-way'!B91)</f>
        <v>3.27</v>
      </c>
      <c r="C90" s="4">
        <f>IF('True_Odds_Calculator_3-way'!C91="","",'True_Odds_Calculator_3-way'!C91)</f>
        <v>4.72</v>
      </c>
      <c r="D90" s="4">
        <f t="shared" si="5"/>
        <v>4.9589697950199074E-2</v>
      </c>
      <c r="E90" s="4">
        <f t="shared" si="6"/>
        <v>1.9402970809378115</v>
      </c>
      <c r="F90" s="4">
        <f t="shared" si="7"/>
        <v>3.4568524532250819</v>
      </c>
      <c r="G90" s="4">
        <f t="shared" si="8"/>
        <v>5.119423152561958</v>
      </c>
      <c r="I90" s="4">
        <f t="shared" si="9"/>
        <v>1.0495896979501991</v>
      </c>
    </row>
    <row r="91" spans="1:9" x14ac:dyDescent="0.2">
      <c r="A91" s="4">
        <f>IF('True_Odds_Calculator_3-way'!A92="","",'True_Odds_Calculator_3-way'!A92)</f>
        <v>1.93</v>
      </c>
      <c r="B91" s="4">
        <f>IF('True_Odds_Calculator_3-way'!B92="","",'True_Odds_Calculator_3-way'!B92)</f>
        <v>3.48</v>
      </c>
      <c r="C91" s="4">
        <f>IF('True_Odds_Calculator_3-way'!C92="","",'True_Odds_Calculator_3-way'!C92)</f>
        <v>4.6100000000000003</v>
      </c>
      <c r="D91" s="4">
        <f t="shared" si="5"/>
        <v>2.2410776561299528E-2</v>
      </c>
      <c r="E91" s="4">
        <f t="shared" si="6"/>
        <v>1.9582330195757924</v>
      </c>
      <c r="F91" s="4">
        <f t="shared" si="7"/>
        <v>3.5728824412827995</v>
      </c>
      <c r="G91" s="4">
        <f t="shared" si="8"/>
        <v>4.7744210010802197</v>
      </c>
      <c r="I91" s="4">
        <f t="shared" si="9"/>
        <v>1.0224107765612995</v>
      </c>
    </row>
    <row r="92" spans="1:9" x14ac:dyDescent="0.2">
      <c r="A92" s="4">
        <f>IF('True_Odds_Calculator_3-way'!A93="","",'True_Odds_Calculator_3-way'!A93)</f>
        <v>2.69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2.78</v>
      </c>
      <c r="D92" s="4">
        <f t="shared" si="5"/>
        <v>2.131451457550626E-2</v>
      </c>
      <c r="E92" s="4">
        <f t="shared" si="6"/>
        <v>2.7424130384022445</v>
      </c>
      <c r="F92" s="4">
        <f t="shared" si="7"/>
        <v>3.5366902615481424</v>
      </c>
      <c r="G92" s="4">
        <f t="shared" si="8"/>
        <v>2.8360154172036149</v>
      </c>
      <c r="I92" s="4">
        <f t="shared" si="9"/>
        <v>1.0213145145755063</v>
      </c>
    </row>
    <row r="93" spans="1:9" x14ac:dyDescent="0.2">
      <c r="A93" s="4">
        <f>IF('True_Odds_Calculator_3-way'!A94="","",'True_Odds_Calculator_3-way'!A94)</f>
        <v>3.75</v>
      </c>
      <c r="B93" s="4">
        <f>IF('True_Odds_Calculator_3-way'!B94="","",'True_Odds_Calculator_3-way'!B94)</f>
        <v>3.44</v>
      </c>
      <c r="C93" s="4">
        <f>IF('True_Odds_Calculator_3-way'!C94="","",'True_Odds_Calculator_3-way'!C94)</f>
        <v>2.15</v>
      </c>
      <c r="D93" s="4">
        <f t="shared" si="5"/>
        <v>2.2480620155038711E-2</v>
      </c>
      <c r="E93" s="4">
        <f t="shared" si="6"/>
        <v>3.8584247258225322</v>
      </c>
      <c r="F93" s="4">
        <f t="shared" si="7"/>
        <v>3.531021897810219</v>
      </c>
      <c r="G93" s="4">
        <f t="shared" si="8"/>
        <v>2.1852060982495765</v>
      </c>
      <c r="I93" s="4">
        <f t="shared" si="9"/>
        <v>1.0224806201550387</v>
      </c>
    </row>
    <row r="94" spans="1:9" x14ac:dyDescent="0.2">
      <c r="A94" s="4">
        <f>IF('True_Odds_Calculator_3-way'!A95="","",'True_Odds_Calculator_3-way'!A95)</f>
        <v>2.89</v>
      </c>
      <c r="B94" s="4">
        <f>IF('True_Odds_Calculator_3-way'!B95="","",'True_Odds_Calculator_3-way'!B95)</f>
        <v>3.05</v>
      </c>
      <c r="C94" s="4">
        <f>IF('True_Odds_Calculator_3-way'!C95="","",'True_Odds_Calculator_3-way'!C95)</f>
        <v>2.84</v>
      </c>
      <c r="D94" s="4">
        <f t="shared" si="5"/>
        <v>2.6002289761029251E-2</v>
      </c>
      <c r="E94" s="4">
        <f t="shared" si="6"/>
        <v>2.9642511489997272</v>
      </c>
      <c r="F94" s="4">
        <f t="shared" si="7"/>
        <v>3.1328181185622483</v>
      </c>
      <c r="G94" s="4">
        <f t="shared" si="8"/>
        <v>2.9116722716378121</v>
      </c>
      <c r="I94" s="4">
        <f t="shared" si="9"/>
        <v>1.0260022897610293</v>
      </c>
    </row>
    <row r="95" spans="1:9" x14ac:dyDescent="0.2">
      <c r="A95" s="4">
        <f>IF('True_Odds_Calculator_3-way'!A96="","",'True_Odds_Calculator_3-way'!A96)</f>
        <v>2.25</v>
      </c>
      <c r="B95" s="4">
        <f>IF('True_Odds_Calculator_3-way'!B96="","",'True_Odds_Calculator_3-way'!B96)</f>
        <v>3.42</v>
      </c>
      <c r="C95" s="4">
        <f>IF('True_Odds_Calculator_3-way'!C96="","",'True_Odds_Calculator_3-way'!C96)</f>
        <v>3.44</v>
      </c>
      <c r="D95" s="4">
        <f t="shared" si="5"/>
        <v>2.7539779681762466E-2</v>
      </c>
      <c r="E95" s="4">
        <f t="shared" si="6"/>
        <v>2.2974535228870487</v>
      </c>
      <c r="F95" s="4">
        <f t="shared" si="7"/>
        <v>3.5308523409363741</v>
      </c>
      <c r="G95" s="4">
        <f t="shared" si="8"/>
        <v>3.552173913043478</v>
      </c>
      <c r="I95" s="4">
        <f t="shared" si="9"/>
        <v>1.0275397796817625</v>
      </c>
    </row>
    <row r="96" spans="1:9" x14ac:dyDescent="0.2">
      <c r="A96" s="4">
        <f>IF('True_Odds_Calculator_3-way'!A97="","",'True_Odds_Calculator_3-way'!A97)</f>
        <v>1.7</v>
      </c>
      <c r="B96" s="4">
        <f>IF('True_Odds_Calculator_3-way'!B97="","",'True_Odds_Calculator_3-way'!B97)</f>
        <v>3.66</v>
      </c>
      <c r="C96" s="4">
        <f>IF('True_Odds_Calculator_3-way'!C97="","",'True_Odds_Calculator_3-way'!C97)</f>
        <v>5.88</v>
      </c>
      <c r="D96" s="4">
        <f t="shared" si="5"/>
        <v>3.1527365044378364E-2</v>
      </c>
      <c r="E96" s="4">
        <f t="shared" si="6"/>
        <v>1.7309238315846844</v>
      </c>
      <c r="F96" s="4">
        <f t="shared" si="7"/>
        <v>3.8064073112265282</v>
      </c>
      <c r="G96" s="4">
        <f t="shared" si="8"/>
        <v>6.2672778851293014</v>
      </c>
      <c r="I96" s="4">
        <f t="shared" si="9"/>
        <v>1.0315273650443784</v>
      </c>
    </row>
    <row r="97" spans="1:9" x14ac:dyDescent="0.2">
      <c r="A97" s="4">
        <f>IF('True_Odds_Calculator_3-way'!A98="","",'True_Odds_Calculator_3-way'!A98)</f>
        <v>4.5</v>
      </c>
      <c r="B97" s="4">
        <f>IF('True_Odds_Calculator_3-way'!B98="","",'True_Odds_Calculator_3-way'!B98)</f>
        <v>3.3</v>
      </c>
      <c r="C97" s="4">
        <f>IF('True_Odds_Calculator_3-way'!C98="","",'True_Odds_Calculator_3-way'!C98)</f>
        <v>1.98</v>
      </c>
      <c r="D97" s="4">
        <f t="shared" si="5"/>
        <v>3.0303030303030276E-2</v>
      </c>
      <c r="E97" s="4">
        <f t="shared" si="6"/>
        <v>4.7142857142857144</v>
      </c>
      <c r="F97" s="4">
        <f t="shared" si="7"/>
        <v>3.4137931034482754</v>
      </c>
      <c r="G97" s="4">
        <f t="shared" si="8"/>
        <v>2.0204081632653059</v>
      </c>
      <c r="I97" s="4">
        <f t="shared" si="9"/>
        <v>1.0303030303030303</v>
      </c>
    </row>
    <row r="98" spans="1:9" x14ac:dyDescent="0.2">
      <c r="A98" s="4">
        <f>IF('True_Odds_Calculator_3-way'!A99="","",'True_Odds_Calculator_3-way'!A99)</f>
        <v>2.44</v>
      </c>
      <c r="B98" s="4">
        <f>IF('True_Odds_Calculator_3-way'!B99="","",'True_Odds_Calculator_3-way'!B99)</f>
        <v>3.18</v>
      </c>
      <c r="C98" s="4">
        <f>IF('True_Odds_Calculator_3-way'!C99="","",'True_Odds_Calculator_3-way'!C99)</f>
        <v>3.3</v>
      </c>
      <c r="D98" s="4">
        <f t="shared" si="5"/>
        <v>2.7331777409104863E-2</v>
      </c>
      <c r="E98" s="4">
        <f t="shared" si="6"/>
        <v>2.4954740018244332</v>
      </c>
      <c r="F98" s="4">
        <f t="shared" si="7"/>
        <v>3.2748787525323841</v>
      </c>
      <c r="G98" s="4">
        <f t="shared" si="8"/>
        <v>3.4022896868422725</v>
      </c>
      <c r="I98" s="4">
        <f t="shared" si="9"/>
        <v>1.0273317774091049</v>
      </c>
    </row>
    <row r="99" spans="1:9" x14ac:dyDescent="0.2">
      <c r="A99" s="4">
        <f>IF('True_Odds_Calculator_3-way'!A100="","",'True_Odds_Calculator_3-way'!A100)</f>
        <v>2.58</v>
      </c>
      <c r="B99" s="4">
        <f>IF('True_Odds_Calculator_3-way'!B100="","",'True_Odds_Calculator_3-way'!B100)</f>
        <v>3.34</v>
      </c>
      <c r="C99" s="4">
        <f>IF('True_Odds_Calculator_3-way'!C100="","",'True_Odds_Calculator_3-way'!C100)</f>
        <v>2.93</v>
      </c>
      <c r="D99" s="4">
        <f t="shared" si="5"/>
        <v>2.8295025157241582E-2</v>
      </c>
      <c r="E99" s="4">
        <f t="shared" si="6"/>
        <v>2.6443467989117235</v>
      </c>
      <c r="F99" s="4">
        <f t="shared" si="7"/>
        <v>3.4486382954931831</v>
      </c>
      <c r="G99" s="4">
        <f t="shared" si="8"/>
        <v>3.0132711699427412</v>
      </c>
      <c r="I99" s="4">
        <f t="shared" si="9"/>
        <v>1.0282950251572416</v>
      </c>
    </row>
    <row r="100" spans="1:9" x14ac:dyDescent="0.2">
      <c r="A100" s="4">
        <f>IF('True_Odds_Calculator_3-way'!A101="","",'True_Odds_Calculator_3-way'!A101)</f>
        <v>4.0199999999999996</v>
      </c>
      <c r="B100" s="4">
        <f>IF('True_Odds_Calculator_3-way'!B101="","",'True_Odds_Calculator_3-way'!B101)</f>
        <v>3.74</v>
      </c>
      <c r="C100" s="4">
        <f>IF('True_Odds_Calculator_3-way'!C101="","",'True_Odds_Calculator_3-way'!C101)</f>
        <v>1.95</v>
      </c>
      <c r="D100" s="4">
        <f t="shared" si="5"/>
        <v>2.8956410870370597E-2</v>
      </c>
      <c r="E100" s="4">
        <f t="shared" si="6"/>
        <v>4.1822790805161754</v>
      </c>
      <c r="F100" s="4">
        <f t="shared" si="7"/>
        <v>3.8800664900304667</v>
      </c>
      <c r="G100" s="4">
        <f t="shared" si="8"/>
        <v>1.9874062996972577</v>
      </c>
      <c r="I100" s="4">
        <f t="shared" si="9"/>
        <v>1.0289564108703706</v>
      </c>
    </row>
    <row r="101" spans="1:9" x14ac:dyDescent="0.2">
      <c r="A101" s="4">
        <f>IF('True_Odds_Calculator_3-way'!A102="","",'True_Odds_Calculator_3-way'!A102)</f>
        <v>1.29</v>
      </c>
      <c r="B101" s="4">
        <f>IF('True_Odds_Calculator_3-way'!B102="","",'True_Odds_Calculator_3-way'!B102)</f>
        <v>5.51</v>
      </c>
      <c r="C101" s="4">
        <f>IF('True_Odds_Calculator_3-way'!C102="","",'True_Odds_Calculator_3-way'!C102)</f>
        <v>13.16</v>
      </c>
      <c r="D101" s="4">
        <f t="shared" si="5"/>
        <v>3.2669843661688791E-2</v>
      </c>
      <c r="E101" s="4">
        <f t="shared" si="6"/>
        <v>1.3083801674742179</v>
      </c>
      <c r="F101" s="4">
        <f t="shared" si="7"/>
        <v>5.8617246570027062</v>
      </c>
      <c r="G101" s="4">
        <f t="shared" si="8"/>
        <v>15.361480036637216</v>
      </c>
      <c r="I101" s="4">
        <f t="shared" si="9"/>
        <v>1.0326698436616888</v>
      </c>
    </row>
    <row r="102" spans="1:9" x14ac:dyDescent="0.2">
      <c r="A102" s="4">
        <f>IF('True_Odds_Calculator_3-way'!A103="","",'True_Odds_Calculator_3-way'!A103)</f>
        <v>4.34</v>
      </c>
      <c r="B102" s="4">
        <f>IF('True_Odds_Calculator_3-way'!B103="","",'True_Odds_Calculator_3-way'!B103)</f>
        <v>3.61</v>
      </c>
      <c r="C102" s="4">
        <f>IF('True_Odds_Calculator_3-way'!C103="","",'True_Odds_Calculator_3-way'!C103)</f>
        <v>1.92</v>
      </c>
      <c r="D102" s="4">
        <f t="shared" si="5"/>
        <v>2.8256390126419673E-2</v>
      </c>
      <c r="E102" s="4">
        <f t="shared" si="6"/>
        <v>4.5249698048617883</v>
      </c>
      <c r="F102" s="4">
        <f t="shared" si="7"/>
        <v>3.7370672219882985</v>
      </c>
      <c r="G102" s="4">
        <f t="shared" si="8"/>
        <v>1.9553609222770014</v>
      </c>
      <c r="I102" s="4">
        <f t="shared" si="9"/>
        <v>1.0282563901264197</v>
      </c>
    </row>
    <row r="103" spans="1:9" x14ac:dyDescent="0.2">
      <c r="A103" s="4">
        <f>IF('True_Odds_Calculator_3-way'!A104="","",'True_Odds_Calculator_3-way'!A104)</f>
        <v>7.21</v>
      </c>
      <c r="B103" s="4">
        <f>IF('True_Odds_Calculator_3-way'!B104="","",'True_Odds_Calculator_3-way'!B104)</f>
        <v>4.43</v>
      </c>
      <c r="C103" s="4">
        <f>IF('True_Odds_Calculator_3-way'!C104="","",'True_Odds_Calculator_3-way'!C104)</f>
        <v>1.5</v>
      </c>
      <c r="D103" s="4">
        <f t="shared" si="5"/>
        <v>3.1096556179288637E-2</v>
      </c>
      <c r="E103" s="4">
        <f t="shared" si="6"/>
        <v>7.7923654727665532</v>
      </c>
      <c r="F103" s="4">
        <f t="shared" si="7"/>
        <v>4.6432128418049983</v>
      </c>
      <c r="G103" s="4">
        <f t="shared" si="8"/>
        <v>1.523690767780068</v>
      </c>
      <c r="I103" s="4">
        <f t="shared" si="9"/>
        <v>1.0310965561792886</v>
      </c>
    </row>
    <row r="104" spans="1:9" x14ac:dyDescent="0.2">
      <c r="A104" s="4">
        <f>IF('True_Odds_Calculator_3-way'!A105="","",'True_Odds_Calculator_3-way'!A105)</f>
        <v>1.26</v>
      </c>
      <c r="B104" s="4">
        <f>IF('True_Odds_Calculator_3-way'!B105="","",'True_Odds_Calculator_3-way'!B105)</f>
        <v>6</v>
      </c>
      <c r="C104" s="4">
        <f>IF('True_Odds_Calculator_3-way'!C105="","",'True_Odds_Calculator_3-way'!C105)</f>
        <v>13.91</v>
      </c>
      <c r="D104" s="4">
        <f t="shared" si="5"/>
        <v>3.2208186413793749E-2</v>
      </c>
      <c r="E104" s="4">
        <f t="shared" si="6"/>
        <v>1.2772783034337005</v>
      </c>
      <c r="F104" s="4">
        <f t="shared" si="7"/>
        <v>6.4131092354978758</v>
      </c>
      <c r="G104" s="4">
        <f t="shared" si="8"/>
        <v>16.35198258435701</v>
      </c>
      <c r="I104" s="4">
        <f t="shared" si="9"/>
        <v>1.0322081864137937</v>
      </c>
    </row>
    <row r="105" spans="1:9" x14ac:dyDescent="0.2">
      <c r="A105" s="4">
        <f>IF('True_Odds_Calculator_3-way'!A106="","",'True_Odds_Calculator_3-way'!A106)</f>
        <v>3.83</v>
      </c>
      <c r="B105" s="4">
        <f>IF('True_Odds_Calculator_3-way'!B106="","",'True_Odds_Calculator_3-way'!B106)</f>
        <v>3.35</v>
      </c>
      <c r="C105" s="4">
        <f>IF('True_Odds_Calculator_3-way'!C106="","",'True_Odds_Calculator_3-way'!C106)</f>
        <v>2.13</v>
      </c>
      <c r="D105" s="4">
        <f t="shared" si="5"/>
        <v>2.9087636505809922E-2</v>
      </c>
      <c r="E105" s="4">
        <f t="shared" si="6"/>
        <v>3.97771324011544</v>
      </c>
      <c r="F105" s="4">
        <f t="shared" si="7"/>
        <v>3.462464997646626</v>
      </c>
      <c r="G105" s="4">
        <f t="shared" si="8"/>
        <v>2.1749168657674778</v>
      </c>
      <c r="I105" s="4">
        <f t="shared" si="9"/>
        <v>1.0290876365058099</v>
      </c>
    </row>
    <row r="106" spans="1:9" x14ac:dyDescent="0.2">
      <c r="A106" s="4">
        <f>IF('True_Odds_Calculator_3-way'!A107="","",'True_Odds_Calculator_3-way'!A107)</f>
        <v>1.86</v>
      </c>
      <c r="B106" s="4">
        <f>IF('True_Odds_Calculator_3-way'!B107="","",'True_Odds_Calculator_3-way'!B107)</f>
        <v>3.32</v>
      </c>
      <c r="C106" s="4">
        <f>IF('True_Odds_Calculator_3-way'!C107="","",'True_Odds_Calculator_3-way'!C107)</f>
        <v>5.23</v>
      </c>
      <c r="D106" s="4">
        <f t="shared" si="5"/>
        <v>3.004381678939283E-2</v>
      </c>
      <c r="E106" s="4">
        <f t="shared" si="6"/>
        <v>1.8953041457187738</v>
      </c>
      <c r="F106" s="4">
        <f t="shared" si="7"/>
        <v>3.4341813461379775</v>
      </c>
      <c r="G106" s="4">
        <f t="shared" si="8"/>
        <v>5.5190688895248483</v>
      </c>
      <c r="I106" s="4">
        <f t="shared" si="9"/>
        <v>1.0300438167893928</v>
      </c>
    </row>
    <row r="107" spans="1:9" x14ac:dyDescent="0.2">
      <c r="A107" s="4">
        <f>IF('True_Odds_Calculator_3-way'!A108="","",'True_Odds_Calculator_3-way'!A108)</f>
        <v>2.12</v>
      </c>
      <c r="B107" s="4">
        <f>IF('True_Odds_Calculator_3-way'!B108="","",'True_Odds_Calculator_3-way'!B108)</f>
        <v>3.32</v>
      </c>
      <c r="C107" s="4">
        <f>IF('True_Odds_Calculator_3-way'!C108="","",'True_Odds_Calculator_3-way'!C108)</f>
        <v>3.91</v>
      </c>
      <c r="D107" s="4">
        <f t="shared" si="5"/>
        <v>2.865740818798046E-2</v>
      </c>
      <c r="E107" s="4">
        <f t="shared" si="6"/>
        <v>2.1638200281462874</v>
      </c>
      <c r="F107" s="4">
        <f t="shared" si="7"/>
        <v>3.4287397321078528</v>
      </c>
      <c r="G107" s="4">
        <f t="shared" si="8"/>
        <v>4.0617053248205899</v>
      </c>
      <c r="I107" s="4">
        <f t="shared" si="9"/>
        <v>1.0286574081879805</v>
      </c>
    </row>
    <row r="108" spans="1:9" x14ac:dyDescent="0.2">
      <c r="A108" s="4">
        <f>IF('True_Odds_Calculator_3-way'!A109="","",'True_Odds_Calculator_3-way'!A109)</f>
        <v>1.32</v>
      </c>
      <c r="B108" s="4">
        <f>IF('True_Odds_Calculator_3-way'!B109="","",'True_Odds_Calculator_3-way'!B109)</f>
        <v>5.43</v>
      </c>
      <c r="C108" s="4">
        <f>IF('True_Odds_Calculator_3-way'!C109="","",'True_Odds_Calculator_3-way'!C109)</f>
        <v>11.03</v>
      </c>
      <c r="D108" s="4">
        <f t="shared" si="5"/>
        <v>3.2399651559852582E-2</v>
      </c>
      <c r="E108" s="4">
        <f t="shared" si="6"/>
        <v>1.3390898597396748</v>
      </c>
      <c r="F108" s="4">
        <f t="shared" si="7"/>
        <v>5.7682708370543923</v>
      </c>
      <c r="G108" s="4">
        <f t="shared" si="8"/>
        <v>12.521607988626776</v>
      </c>
      <c r="I108" s="4">
        <f t="shared" si="9"/>
        <v>1.0323996515598526</v>
      </c>
    </row>
    <row r="109" spans="1:9" x14ac:dyDescent="0.2">
      <c r="A109" s="4">
        <f>IF('True_Odds_Calculator_3-way'!A110="","",'True_Odds_Calculator_3-way'!A110)</f>
        <v>2.44</v>
      </c>
      <c r="B109" s="4">
        <f>IF('True_Odds_Calculator_3-way'!B110="","",'True_Odds_Calculator_3-way'!B110)</f>
        <v>3.37</v>
      </c>
      <c r="C109" s="4">
        <f>IF('True_Odds_Calculator_3-way'!C110="","",'True_Odds_Calculator_3-way'!C110)</f>
        <v>3.12</v>
      </c>
      <c r="D109" s="4">
        <f t="shared" si="5"/>
        <v>2.7084791131101404E-2</v>
      </c>
      <c r="E109" s="4">
        <f t="shared" si="6"/>
        <v>2.4949614138020282</v>
      </c>
      <c r="F109" s="4">
        <f t="shared" si="7"/>
        <v>3.4757505756984792</v>
      </c>
      <c r="G109" s="4">
        <f t="shared" si="8"/>
        <v>3.2104320363921284</v>
      </c>
      <c r="I109" s="4">
        <f t="shared" si="9"/>
        <v>1.0270847911311014</v>
      </c>
    </row>
    <row r="110" spans="1:9" x14ac:dyDescent="0.2">
      <c r="A110" s="4">
        <f>IF('True_Odds_Calculator_3-way'!A111="","",'True_Odds_Calculator_3-way'!A111)</f>
        <v>1.89</v>
      </c>
      <c r="B110" s="4">
        <f>IF('True_Odds_Calculator_3-way'!B111="","",'True_Odds_Calculator_3-way'!B111)</f>
        <v>3.46</v>
      </c>
      <c r="C110" s="4">
        <f>IF('True_Odds_Calculator_3-way'!C111="","",'True_Odds_Calculator_3-way'!C111)</f>
        <v>4.1500000000000004</v>
      </c>
      <c r="D110" s="4">
        <f t="shared" si="5"/>
        <v>5.9081725562678322E-2</v>
      </c>
      <c r="E110" s="4">
        <f t="shared" si="6"/>
        <v>1.963068322241541</v>
      </c>
      <c r="F110" s="4">
        <f t="shared" si="7"/>
        <v>3.7130077789549096</v>
      </c>
      <c r="G110" s="4">
        <f t="shared" si="8"/>
        <v>4.5193665656201762</v>
      </c>
      <c r="I110" s="4">
        <f t="shared" si="9"/>
        <v>1.0590817255626783</v>
      </c>
    </row>
    <row r="111" spans="1:9" x14ac:dyDescent="0.2">
      <c r="A111" s="4">
        <f>IF('True_Odds_Calculator_3-way'!A112="","",'True_Odds_Calculator_3-way'!A112)</f>
        <v>2.02</v>
      </c>
      <c r="B111" s="4">
        <f>IF('True_Odds_Calculator_3-way'!B112="","",'True_Odds_Calculator_3-way'!B112)</f>
        <v>3.48</v>
      </c>
      <c r="C111" s="4">
        <f>IF('True_Odds_Calculator_3-way'!C112="","",'True_Odds_Calculator_3-way'!C112)</f>
        <v>3.81</v>
      </c>
      <c r="D111" s="4">
        <f t="shared" si="5"/>
        <v>4.4873018390625408E-2</v>
      </c>
      <c r="E111" s="4">
        <f t="shared" si="6"/>
        <v>2.0829348325176666</v>
      </c>
      <c r="F111" s="4">
        <f t="shared" si="7"/>
        <v>3.6710901596470853</v>
      </c>
      <c r="G111" s="4">
        <f t="shared" si="8"/>
        <v>4.0402486531889013</v>
      </c>
      <c r="I111" s="4">
        <f t="shared" si="9"/>
        <v>1.0448730183906254</v>
      </c>
    </row>
    <row r="112" spans="1:9" x14ac:dyDescent="0.2">
      <c r="A112" s="4">
        <f>IF('True_Odds_Calculator_3-way'!A113="","",'True_Odds_Calculator_3-way'!A113)</f>
        <v>2.61</v>
      </c>
      <c r="B112" s="4">
        <f>IF('True_Odds_Calculator_3-way'!B113="","",'True_Odds_Calculator_3-way'!B113)</f>
        <v>3.36</v>
      </c>
      <c r="C112" s="4">
        <f>IF('True_Odds_Calculator_3-way'!C113="","",'True_Odds_Calculator_3-way'!C113)</f>
        <v>2.76</v>
      </c>
      <c r="D112" s="4">
        <f t="shared" si="5"/>
        <v>4.3079650650865053E-2</v>
      </c>
      <c r="E112" s="4">
        <f t="shared" si="6"/>
        <v>2.711629982953232</v>
      </c>
      <c r="F112" s="4">
        <f t="shared" si="7"/>
        <v>3.5303359144181359</v>
      </c>
      <c r="G112" s="4">
        <f t="shared" si="8"/>
        <v>2.8739021651781895</v>
      </c>
      <c r="I112" s="4">
        <f t="shared" si="9"/>
        <v>1.0430796506508651</v>
      </c>
    </row>
    <row r="113" spans="1:9" x14ac:dyDescent="0.2">
      <c r="A113" s="4">
        <f>IF('True_Odds_Calculator_3-way'!A114="","",'True_Odds_Calculator_3-way'!A114)</f>
        <v>1.9</v>
      </c>
      <c r="B113" s="4">
        <f>IF('True_Odds_Calculator_3-way'!B114="","",'True_Odds_Calculator_3-way'!B114)</f>
        <v>3.48</v>
      </c>
      <c r="C113" s="4">
        <f>IF('True_Odds_Calculator_3-way'!C114="","",'True_Odds_Calculator_3-way'!C114)</f>
        <v>4.07</v>
      </c>
      <c r="D113" s="4">
        <f t="shared" si="5"/>
        <v>5.9372357013010246E-2</v>
      </c>
      <c r="E113" s="4">
        <f t="shared" si="6"/>
        <v>1.9742362025420459</v>
      </c>
      <c r="F113" s="4">
        <f t="shared" si="7"/>
        <v>3.7374021121009715</v>
      </c>
      <c r="G113" s="4">
        <f t="shared" si="8"/>
        <v>4.4265521234505085</v>
      </c>
      <c r="I113" s="4">
        <f t="shared" si="9"/>
        <v>1.0593723570130102</v>
      </c>
    </row>
    <row r="114" spans="1:9" x14ac:dyDescent="0.2">
      <c r="A114" s="4">
        <f>IF('True_Odds_Calculator_3-way'!A115="","",'True_Odds_Calculator_3-way'!A115)</f>
        <v>3.27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1.97</v>
      </c>
      <c r="D114" s="4">
        <f t="shared" si="5"/>
        <v>0.10667974271629577</v>
      </c>
      <c r="E114" s="4">
        <f t="shared" si="6"/>
        <v>3.7002709032543484</v>
      </c>
      <c r="F114" s="4">
        <f t="shared" si="7"/>
        <v>3.8805531931256105</v>
      </c>
      <c r="G114" s="4">
        <f t="shared" si="8"/>
        <v>2.1184003666629496</v>
      </c>
      <c r="I114" s="4">
        <f t="shared" si="9"/>
        <v>1.1066797427162958</v>
      </c>
    </row>
    <row r="115" spans="1:9" x14ac:dyDescent="0.2">
      <c r="A115" s="4">
        <f>IF('True_Odds_Calculator_3-way'!A116="","",'True_Odds_Calculator_3-way'!A116)</f>
        <v>3.74</v>
      </c>
      <c r="B115" s="4">
        <f>IF('True_Odds_Calculator_3-way'!B116="","",'True_Odds_Calculator_3-way'!B116)</f>
        <v>3.66</v>
      </c>
      <c r="C115" s="4">
        <f>IF('True_Odds_Calculator_3-way'!C116="","",'True_Odds_Calculator_3-way'!C116)</f>
        <v>1.91</v>
      </c>
      <c r="D115" s="4">
        <f t="shared" si="5"/>
        <v>6.4163932284315717E-2</v>
      </c>
      <c r="E115" s="4">
        <f t="shared" si="6"/>
        <v>4.0651777804820961</v>
      </c>
      <c r="F115" s="4">
        <f t="shared" si="7"/>
        <v>3.9708371193243797</v>
      </c>
      <c r="G115" s="4">
        <f t="shared" si="8"/>
        <v>1.9913486574622232</v>
      </c>
      <c r="I115" s="4">
        <f t="shared" si="9"/>
        <v>1.0641639322843157</v>
      </c>
    </row>
    <row r="116" spans="1:9" x14ac:dyDescent="0.2">
      <c r="A116" s="4">
        <f>IF('True_Odds_Calculator_3-way'!A117="","",'True_Odds_Calculator_3-way'!A117)</f>
        <v>1.42</v>
      </c>
      <c r="B116" s="4">
        <f>IF('True_Odds_Calculator_3-way'!B117="","",'True_Odds_Calculator_3-way'!B117)</f>
        <v>4.28</v>
      </c>
      <c r="C116" s="4">
        <f>IF('True_Odds_Calculator_3-way'!C117="","",'True_Odds_Calculator_3-way'!C117)</f>
        <v>5.94</v>
      </c>
      <c r="D116" s="4">
        <f t="shared" si="5"/>
        <v>0.10622038027592851</v>
      </c>
      <c r="E116" s="4">
        <f t="shared" si="6"/>
        <v>1.4951738210772965</v>
      </c>
      <c r="F116" s="4">
        <f t="shared" si="7"/>
        <v>5.0444398405495656</v>
      </c>
      <c r="G116" s="4">
        <f t="shared" si="8"/>
        <v>7.5219995021580557</v>
      </c>
      <c r="I116" s="4">
        <f t="shared" si="9"/>
        <v>1.1062203802759285</v>
      </c>
    </row>
    <row r="117" spans="1:9" x14ac:dyDescent="0.2">
      <c r="A117" s="4">
        <f>IF('True_Odds_Calculator_3-way'!A118="","",'True_Odds_Calculator_3-way'!A118)</f>
        <v>3.65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1.83</v>
      </c>
      <c r="D117" s="4">
        <f t="shared" si="5"/>
        <v>0.10695364146081809</v>
      </c>
      <c r="E117" s="4">
        <f t="shared" si="6"/>
        <v>4.1960144850363177</v>
      </c>
      <c r="F117" s="4">
        <f t="shared" si="7"/>
        <v>3.9859417831202784</v>
      </c>
      <c r="G117" s="4">
        <f t="shared" si="8"/>
        <v>1.9577253731602329</v>
      </c>
      <c r="I117" s="4">
        <f t="shared" si="9"/>
        <v>1.1069536414608181</v>
      </c>
    </row>
    <row r="118" spans="1:9" x14ac:dyDescent="0.2">
      <c r="A118" s="4">
        <f>IF('True_Odds_Calculator_3-way'!A119="","",'True_Odds_Calculator_3-way'!A119)</f>
        <v>1.54</v>
      </c>
      <c r="B118" s="4">
        <f>IF('True_Odds_Calculator_3-way'!B119="","",'True_Odds_Calculator_3-way'!B119)</f>
        <v>4.2</v>
      </c>
      <c r="C118" s="4">
        <f>IF('True_Odds_Calculator_3-way'!C119="","",'True_Odds_Calculator_3-way'!C119)</f>
        <v>5.66</v>
      </c>
      <c r="D118" s="4">
        <f t="shared" si="5"/>
        <v>6.4124332675569384E-2</v>
      </c>
      <c r="E118" s="4">
        <f t="shared" si="6"/>
        <v>1.5924178697283167</v>
      </c>
      <c r="F118" s="4">
        <f t="shared" si="7"/>
        <v>4.6142389948944782</v>
      </c>
      <c r="G118" s="4">
        <f t="shared" si="8"/>
        <v>6.4389979644100066</v>
      </c>
      <c r="I118" s="4">
        <f t="shared" si="9"/>
        <v>1.0641243326755694</v>
      </c>
    </row>
    <row r="119" spans="1:9" x14ac:dyDescent="0.2">
      <c r="A119" s="4">
        <f>IF('True_Odds_Calculator_3-way'!A120="","",'True_Odds_Calculator_3-way'!A120)</f>
        <v>2.46</v>
      </c>
      <c r="B119" s="4">
        <f>IF('True_Odds_Calculator_3-way'!B120="","",'True_Odds_Calculator_3-way'!B120)</f>
        <v>3.35</v>
      </c>
      <c r="C119" s="4">
        <f>IF('True_Odds_Calculator_3-way'!C120="","",'True_Odds_Calculator_3-way'!C120)</f>
        <v>2.78</v>
      </c>
      <c r="D119" s="4">
        <f t="shared" si="5"/>
        <v>6.4723757943044857E-2</v>
      </c>
      <c r="E119" s="4">
        <f t="shared" si="6"/>
        <v>2.5978784541078865</v>
      </c>
      <c r="F119" s="4">
        <f t="shared" si="7"/>
        <v>3.6109833252598831</v>
      </c>
      <c r="G119" s="4">
        <f t="shared" si="8"/>
        <v>2.9573755452840724</v>
      </c>
      <c r="I119" s="4">
        <f t="shared" si="9"/>
        <v>1.0647237579430449</v>
      </c>
    </row>
    <row r="120" spans="1:9" x14ac:dyDescent="0.2">
      <c r="A120" s="4">
        <f>IF('True_Odds_Calculator_3-way'!A121="","",'True_Odds_Calculator_3-way'!A121)</f>
        <v>2.2000000000000002</v>
      </c>
      <c r="B120" s="4">
        <f>IF('True_Odds_Calculator_3-way'!B121="","",'True_Odds_Calculator_3-way'!B121)</f>
        <v>3.13</v>
      </c>
      <c r="C120" s="4">
        <f>IF('True_Odds_Calculator_3-way'!C121="","",'True_Odds_Calculator_3-way'!C121)</f>
        <v>3.02</v>
      </c>
      <c r="D120" s="4">
        <f t="shared" si="5"/>
        <v>0.10516010025139799</v>
      </c>
      <c r="E120" s="4">
        <f t="shared" si="6"/>
        <v>2.3838351880636988</v>
      </c>
      <c r="F120" s="4">
        <f t="shared" si="7"/>
        <v>3.5157361573209998</v>
      </c>
      <c r="G120" s="4">
        <f t="shared" si="8"/>
        <v>3.3775515507451637</v>
      </c>
      <c r="I120" s="4">
        <f t="shared" si="9"/>
        <v>1.105160100251398</v>
      </c>
    </row>
    <row r="121" spans="1:9" x14ac:dyDescent="0.2">
      <c r="A121" s="4">
        <f>IF('True_Odds_Calculator_3-way'!A122="","",'True_Odds_Calculator_3-way'!A122)</f>
        <v>8.09</v>
      </c>
      <c r="B121" s="4">
        <f>IF('True_Odds_Calculator_3-way'!B122="","",'True_Odds_Calculator_3-way'!B122)</f>
        <v>4.6100000000000003</v>
      </c>
      <c r="C121" s="4">
        <f>IF('True_Odds_Calculator_3-way'!C122="","",'True_Odds_Calculator_3-way'!C122)</f>
        <v>1.38</v>
      </c>
      <c r="D121" s="4">
        <f t="shared" si="5"/>
        <v>6.5166815169700687E-2</v>
      </c>
      <c r="E121" s="4">
        <f t="shared" si="6"/>
        <v>9.8147830125388271</v>
      </c>
      <c r="F121" s="4">
        <f t="shared" si="7"/>
        <v>5.1230172726314152</v>
      </c>
      <c r="G121" s="4">
        <f t="shared" si="8"/>
        <v>1.422646290827664</v>
      </c>
      <c r="I121" s="4">
        <f t="shared" si="9"/>
        <v>1.0651668151697007</v>
      </c>
    </row>
    <row r="122" spans="1:9" x14ac:dyDescent="0.2">
      <c r="A122" s="4">
        <f>IF('True_Odds_Calculator_3-way'!A123="","",'True_Odds_Calculator_3-way'!A123)</f>
        <v>1.92</v>
      </c>
      <c r="B122" s="4">
        <f>IF('True_Odds_Calculator_3-way'!B123="","",'True_Odds_Calculator_3-way'!B123)</f>
        <v>3.77</v>
      </c>
      <c r="C122" s="4">
        <f>IF('True_Odds_Calculator_3-way'!C123="","",'True_Odds_Calculator_3-way'!C123)</f>
        <v>3.61</v>
      </c>
      <c r="D122" s="4">
        <f t="shared" si="5"/>
        <v>6.309363297256132E-2</v>
      </c>
      <c r="E122" s="4">
        <f t="shared" si="6"/>
        <v>2.0007918239986378</v>
      </c>
      <c r="F122" s="4">
        <f t="shared" si="7"/>
        <v>4.094655690458735</v>
      </c>
      <c r="G122" s="4">
        <f t="shared" si="8"/>
        <v>3.9065994688467227</v>
      </c>
      <c r="I122" s="4">
        <f t="shared" si="9"/>
        <v>1.0630936329725613</v>
      </c>
    </row>
    <row r="123" spans="1:9" x14ac:dyDescent="0.2">
      <c r="A123" s="4">
        <f>IF('True_Odds_Calculator_3-way'!A124="","",'True_Odds_Calculator_3-way'!A124)</f>
        <v>2.5299999999999998</v>
      </c>
      <c r="B123" s="4">
        <f>IF('True_Odds_Calculator_3-way'!B124="","",'True_Odds_Calculator_3-way'!B124)</f>
        <v>3.48</v>
      </c>
      <c r="C123" s="4">
        <f>IF('True_Odds_Calculator_3-way'!C124="","",'True_Odds_Calculator_3-way'!C124)</f>
        <v>2.61</v>
      </c>
      <c r="D123" s="4">
        <f t="shared" si="5"/>
        <v>6.5755001287235215E-2</v>
      </c>
      <c r="E123" s="4">
        <f t="shared" si="6"/>
        <v>2.67853376240569</v>
      </c>
      <c r="F123" s="4">
        <f t="shared" si="7"/>
        <v>3.7673582716847651</v>
      </c>
      <c r="G123" s="4">
        <f t="shared" si="8"/>
        <v>2.7683697140780903</v>
      </c>
      <c r="I123" s="4">
        <f t="shared" si="9"/>
        <v>1.0657550012872352</v>
      </c>
    </row>
    <row r="124" spans="1:9" x14ac:dyDescent="0.2">
      <c r="A124" s="4">
        <f>IF('True_Odds_Calculator_3-way'!A125="","",'True_Odds_Calculator_3-way'!A125)</f>
        <v>3.77</v>
      </c>
      <c r="B124" s="4">
        <f>IF('True_Odds_Calculator_3-way'!B125="","",'True_Odds_Calculator_3-way'!B125)</f>
        <v>3.41</v>
      </c>
      <c r="C124" s="4">
        <f>IF('True_Odds_Calculator_3-way'!C125="","",'True_Odds_Calculator_3-way'!C125)</f>
        <v>2.15</v>
      </c>
      <c r="D124" s="4">
        <f t="shared" si="5"/>
        <v>2.3623400424497287E-2</v>
      </c>
      <c r="E124" s="4">
        <f t="shared" si="6"/>
        <v>3.8853431720415879</v>
      </c>
      <c r="F124" s="4">
        <f t="shared" si="7"/>
        <v>3.5040916295121343</v>
      </c>
      <c r="G124" s="4">
        <f t="shared" si="8"/>
        <v>2.1870265867721432</v>
      </c>
      <c r="I124" s="4">
        <f t="shared" si="9"/>
        <v>1.0236234004244973</v>
      </c>
    </row>
    <row r="125" spans="1:9" x14ac:dyDescent="0.2">
      <c r="A125" s="4">
        <f>IF('True_Odds_Calculator_3-way'!A126="","",'True_Odds_Calculator_3-way'!A126)</f>
        <v>2.31</v>
      </c>
      <c r="B125" s="4">
        <f>IF('True_Odds_Calculator_3-way'!B126="","",'True_Odds_Calculator_3-way'!B126)</f>
        <v>3.09</v>
      </c>
      <c r="C125" s="4">
        <f>IF('True_Odds_Calculator_3-way'!C126="","",'True_Odds_Calculator_3-way'!C126)</f>
        <v>3.75</v>
      </c>
      <c r="D125" s="4">
        <f t="shared" si="5"/>
        <v>2.319169503635532E-2</v>
      </c>
      <c r="E125" s="4">
        <f t="shared" si="6"/>
        <v>2.3520011071496829</v>
      </c>
      <c r="F125" s="4">
        <f t="shared" si="7"/>
        <v>3.1656185416130778</v>
      </c>
      <c r="G125" s="4">
        <f t="shared" si="8"/>
        <v>3.8619566511205137</v>
      </c>
      <c r="I125" s="4">
        <f t="shared" si="9"/>
        <v>1.0231916950363553</v>
      </c>
    </row>
    <row r="126" spans="1:9" x14ac:dyDescent="0.2">
      <c r="A126" s="4">
        <f>IF('True_Odds_Calculator_3-way'!A127="","",'True_Odds_Calculator_3-way'!A127)</f>
        <v>1.79</v>
      </c>
      <c r="B126" s="4">
        <f>IF('True_Odds_Calculator_3-way'!B127="","",'True_Odds_Calculator_3-way'!B127)</f>
        <v>3.79</v>
      </c>
      <c r="C126" s="4">
        <f>IF('True_Odds_Calculator_3-way'!C127="","",'True_Odds_Calculator_3-way'!C127)</f>
        <v>4.92</v>
      </c>
      <c r="D126" s="4">
        <f t="shared" si="5"/>
        <v>2.5763493141483629E-2</v>
      </c>
      <c r="E126" s="4">
        <f t="shared" si="6"/>
        <v>1.8179458592874804</v>
      </c>
      <c r="F126" s="4">
        <f t="shared" si="7"/>
        <v>3.9175065311782982</v>
      </c>
      <c r="G126" s="4">
        <f t="shared" si="8"/>
        <v>5.1370513552686159</v>
      </c>
      <c r="I126" s="4">
        <f t="shared" si="9"/>
        <v>1.0257634931414836</v>
      </c>
    </row>
    <row r="127" spans="1:9" x14ac:dyDescent="0.2">
      <c r="A127" s="4">
        <f>IF('True_Odds_Calculator_3-way'!A128="","",'True_Odds_Calculator_3-way'!A128)</f>
        <v>1.64</v>
      </c>
      <c r="B127" s="4">
        <f>IF('True_Odds_Calculator_3-way'!B128="","",'True_Odds_Calculator_3-way'!B128)</f>
        <v>4.21</v>
      </c>
      <c r="C127" s="4">
        <f>IF('True_Odds_Calculator_3-way'!C128="","",'True_Odds_Calculator_3-way'!C128)</f>
        <v>5.65</v>
      </c>
      <c r="D127" s="4">
        <f t="shared" si="5"/>
        <v>2.4276939214854965E-2</v>
      </c>
      <c r="E127" s="4">
        <f t="shared" si="6"/>
        <v>1.6620578232886623</v>
      </c>
      <c r="F127" s="4">
        <f t="shared" si="7"/>
        <v>4.3584877412204257</v>
      </c>
      <c r="G127" s="4">
        <f t="shared" si="8"/>
        <v>5.9207038696438783</v>
      </c>
      <c r="I127" s="4">
        <f t="shared" si="9"/>
        <v>1.024276939214855</v>
      </c>
    </row>
    <row r="128" spans="1:9" x14ac:dyDescent="0.2">
      <c r="A128" s="4">
        <f>IF('True_Odds_Calculator_3-way'!A129="","",'True_Odds_Calculator_3-way'!A129)</f>
        <v>2.41</v>
      </c>
      <c r="B128" s="4">
        <f>IF('True_Odds_Calculator_3-way'!B129="","",'True_Odds_Calculator_3-way'!B129)</f>
        <v>3.04</v>
      </c>
      <c r="C128" s="4">
        <f>IF('True_Odds_Calculator_3-way'!C129="","",'True_Odds_Calculator_3-way'!C129)</f>
        <v>3.53</v>
      </c>
      <c r="D128" s="4">
        <f t="shared" si="5"/>
        <v>2.7171246737322186E-2</v>
      </c>
      <c r="E128" s="4">
        <f t="shared" si="6"/>
        <v>2.4637782886556532</v>
      </c>
      <c r="F128" s="4">
        <f t="shared" si="7"/>
        <v>3.1260717915393865</v>
      </c>
      <c r="G128" s="4">
        <f t="shared" si="8"/>
        <v>3.6465868527574941</v>
      </c>
      <c r="I128" s="4">
        <f t="shared" si="9"/>
        <v>1.0271712467373222</v>
      </c>
    </row>
    <row r="129" spans="1:9" x14ac:dyDescent="0.2">
      <c r="A129" s="4">
        <f>IF('True_Odds_Calculator_3-way'!A130="","",'True_Odds_Calculator_3-way'!A130)</f>
        <v>2.4500000000000002</v>
      </c>
      <c r="B129" s="4">
        <f>IF('True_Odds_Calculator_3-way'!B130="","",'True_Odds_Calculator_3-way'!B130)</f>
        <v>3.13</v>
      </c>
      <c r="C129" s="4">
        <f>IF('True_Odds_Calculator_3-way'!C130="","",'True_Odds_Calculator_3-way'!C130)</f>
        <v>3.32</v>
      </c>
      <c r="D129" s="4">
        <f t="shared" si="5"/>
        <v>2.8856902474604595E-2</v>
      </c>
      <c r="E129" s="4">
        <f t="shared" si="6"/>
        <v>2.5091313700471618</v>
      </c>
      <c r="F129" s="4">
        <f t="shared" si="7"/>
        <v>3.2271613347011825</v>
      </c>
      <c r="G129" s="4">
        <f t="shared" si="8"/>
        <v>3.4295216790401062</v>
      </c>
      <c r="I129" s="4">
        <f t="shared" si="9"/>
        <v>1.0288569024746046</v>
      </c>
    </row>
    <row r="130" spans="1:9" x14ac:dyDescent="0.2">
      <c r="A130" s="4">
        <f>IF('True_Odds_Calculator_3-way'!A131="","",'True_Odds_Calculator_3-way'!A131)</f>
        <v>3.02</v>
      </c>
      <c r="B130" s="4">
        <f>IF('True_Odds_Calculator_3-way'!B131="","",'True_Odds_Calculator_3-way'!B131)</f>
        <v>3</v>
      </c>
      <c r="C130" s="4">
        <f>IF('True_Odds_Calculator_3-way'!C131="","",'True_Odds_Calculator_3-way'!C131)</f>
        <v>2.67</v>
      </c>
      <c r="D130" s="4">
        <f t="shared" si="5"/>
        <v>3.8990996353895468E-2</v>
      </c>
      <c r="E130" s="4">
        <f t="shared" si="6"/>
        <v>3.1433806330890381</v>
      </c>
      <c r="F130" s="4">
        <f t="shared" si="7"/>
        <v>3.1217189314750295</v>
      </c>
      <c r="G130" s="4">
        <f t="shared" si="8"/>
        <v>2.7659851811196492</v>
      </c>
      <c r="I130" s="4">
        <f t="shared" si="9"/>
        <v>1.0389909963538955</v>
      </c>
    </row>
    <row r="131" spans="1:9" x14ac:dyDescent="0.2">
      <c r="A131" s="4">
        <f>IF('True_Odds_Calculator_3-way'!A132="","",'True_Odds_Calculator_3-way'!A132)</f>
        <v>2.38</v>
      </c>
      <c r="B131" s="4">
        <f>IF('True_Odds_Calculator_3-way'!B132="","",'True_Odds_Calculator_3-way'!B132)</f>
        <v>3.51</v>
      </c>
      <c r="C131" s="4">
        <f>IF('True_Odds_Calculator_3-way'!C132="","",'True_Odds_Calculator_3-way'!C132)</f>
        <v>3.1</v>
      </c>
      <c r="D131" s="4">
        <f t="shared" ref="D131:D194" si="10">IF(A131="","",((1/A131)+(1/B131)+(1/C131))-1)</f>
        <v>2.7648997288465926E-2</v>
      </c>
      <c r="E131" s="4">
        <f t="shared" ref="E131:E194" si="11">IF(A131="","",(3*A131)/(3-($D131*A131)))</f>
        <v>2.4333757843679544</v>
      </c>
      <c r="F131" s="4">
        <f t="shared" ref="F131:F194" si="12">IF(B131="","",(3*B131)/(3-($D131*B131)))</f>
        <v>3.6273420742759117</v>
      </c>
      <c r="G131" s="4">
        <f t="shared" ref="G131:G194" si="13">IF(C131="","",(3*C131)/(3-($D131*C131)))</f>
        <v>3.1911738490013302</v>
      </c>
      <c r="I131" s="4">
        <f t="shared" ref="I131:I194" si="14">IF(A131="","",D131+1)</f>
        <v>1.0276489972884659</v>
      </c>
    </row>
    <row r="132" spans="1:9" x14ac:dyDescent="0.2">
      <c r="A132" s="4">
        <f>IF('True_Odds_Calculator_3-way'!A133="","",'True_Odds_Calculator_3-way'!A133)</f>
        <v>2.89</v>
      </c>
      <c r="B132" s="4">
        <f>IF('True_Odds_Calculator_3-way'!B133="","",'True_Odds_Calculator_3-way'!B133)</f>
        <v>3.45</v>
      </c>
      <c r="C132" s="4">
        <f>IF('True_Odds_Calculator_3-way'!C133="","",'True_Odds_Calculator_3-way'!C133)</f>
        <v>2.5499999999999998</v>
      </c>
      <c r="D132" s="4">
        <f t="shared" si="10"/>
        <v>2.8032696454540762E-2</v>
      </c>
      <c r="E132" s="4">
        <f t="shared" si="11"/>
        <v>2.9702100193634871</v>
      </c>
      <c r="F132" s="4">
        <f t="shared" si="12"/>
        <v>3.5649246171265125</v>
      </c>
      <c r="G132" s="4">
        <f t="shared" si="13"/>
        <v>2.6122440068119288</v>
      </c>
      <c r="I132" s="4">
        <f t="shared" si="14"/>
        <v>1.0280326964545408</v>
      </c>
    </row>
    <row r="133" spans="1:9" x14ac:dyDescent="0.2">
      <c r="A133" s="4">
        <f>IF('True_Odds_Calculator_3-way'!A134="","",'True_Odds_Calculator_3-way'!A134)</f>
        <v>2.6</v>
      </c>
      <c r="B133" s="4">
        <f>IF('True_Odds_Calculator_3-way'!B134="","",'True_Odds_Calculator_3-way'!B134)</f>
        <v>3.58</v>
      </c>
      <c r="C133" s="4">
        <f>IF('True_Odds_Calculator_3-way'!C134="","",'True_Odds_Calculator_3-way'!C134)</f>
        <v>2.75</v>
      </c>
      <c r="D133" s="4">
        <f t="shared" si="10"/>
        <v>2.7581357190295641E-2</v>
      </c>
      <c r="E133" s="4">
        <f t="shared" si="11"/>
        <v>2.6636719969475178</v>
      </c>
      <c r="F133" s="4">
        <f t="shared" si="12"/>
        <v>3.7018414963362898</v>
      </c>
      <c r="G133" s="4">
        <f t="shared" si="13"/>
        <v>2.8213314718201188</v>
      </c>
      <c r="I133" s="4">
        <f t="shared" si="14"/>
        <v>1.0275813571902956</v>
      </c>
    </row>
    <row r="134" spans="1:9" x14ac:dyDescent="0.2">
      <c r="A134" s="4">
        <f>IF('True_Odds_Calculator_3-way'!A135="","",'True_Odds_Calculator_3-way'!A135)</f>
        <v>1.62</v>
      </c>
      <c r="B134" s="4">
        <f>IF('True_Odds_Calculator_3-way'!B135="","",'True_Odds_Calculator_3-way'!B135)</f>
        <v>3.93</v>
      </c>
      <c r="C134" s="4">
        <f>IF('True_Odds_Calculator_3-way'!C135="","",'True_Odds_Calculator_3-way'!C135)</f>
        <v>5.6</v>
      </c>
      <c r="D134" s="4">
        <f t="shared" si="10"/>
        <v>5.0308305397363862E-2</v>
      </c>
      <c r="E134" s="4">
        <f t="shared" si="11"/>
        <v>1.6652386815207014</v>
      </c>
      <c r="F134" s="4">
        <f t="shared" si="12"/>
        <v>4.2072757997290573</v>
      </c>
      <c r="G134" s="4">
        <f t="shared" si="13"/>
        <v>6.1803935708441369</v>
      </c>
      <c r="I134" s="4">
        <f t="shared" si="14"/>
        <v>1.0503083053973639</v>
      </c>
    </row>
    <row r="135" spans="1:9" x14ac:dyDescent="0.2">
      <c r="A135" s="4">
        <f>IF('True_Odds_Calculator_3-way'!A136="","",'True_Odds_Calculator_3-way'!A136)</f>
        <v>1.26</v>
      </c>
      <c r="B135" s="4">
        <f>IF('True_Odds_Calculator_3-way'!B136="","",'True_Odds_Calculator_3-way'!B136)</f>
        <v>5.47</v>
      </c>
      <c r="C135" s="4">
        <f>IF('True_Odds_Calculator_3-way'!C136="","",'True_Odds_Calculator_3-way'!C136)</f>
        <v>12.41</v>
      </c>
      <c r="D135" s="4">
        <f t="shared" si="10"/>
        <v>5.7046327417128895E-2</v>
      </c>
      <c r="E135" s="4">
        <f t="shared" si="11"/>
        <v>1.2909299820602633</v>
      </c>
      <c r="F135" s="4">
        <f t="shared" si="12"/>
        <v>6.1050093096675369</v>
      </c>
      <c r="G135" s="4">
        <f t="shared" si="13"/>
        <v>16.243065176572564</v>
      </c>
      <c r="I135" s="4">
        <f t="shared" si="14"/>
        <v>1.0570463274171289</v>
      </c>
    </row>
    <row r="136" spans="1:9" x14ac:dyDescent="0.2">
      <c r="A136" s="4">
        <f>IF('True_Odds_Calculator_3-way'!A137="","",'True_Odds_Calculator_3-way'!A137)</f>
        <v>2.0499999999999998</v>
      </c>
      <c r="B136" s="4">
        <f>IF('True_Odds_Calculator_3-way'!B137="","",'True_Odds_Calculator_3-way'!B137)</f>
        <v>3.4</v>
      </c>
      <c r="C136" s="4">
        <f>IF('True_Odds_Calculator_3-way'!C137="","",'True_Odds_Calculator_3-way'!C137)</f>
        <v>3.78</v>
      </c>
      <c r="D136" s="4">
        <f t="shared" si="10"/>
        <v>4.6472789657868718E-2</v>
      </c>
      <c r="E136" s="4">
        <f t="shared" si="11"/>
        <v>2.1172358002335825</v>
      </c>
      <c r="F136" s="4">
        <f t="shared" si="12"/>
        <v>3.5890312678793603</v>
      </c>
      <c r="G136" s="4">
        <f t="shared" si="13"/>
        <v>4.0151074897386927</v>
      </c>
      <c r="I136" s="4">
        <f t="shared" si="14"/>
        <v>1.0464727896578687</v>
      </c>
    </row>
    <row r="137" spans="1:9" x14ac:dyDescent="0.2">
      <c r="A137" s="4">
        <f>IF('True_Odds_Calculator_3-way'!A138="","",'True_Odds_Calculator_3-way'!A138)</f>
        <v>2.65</v>
      </c>
      <c r="B137" s="4">
        <f>IF('True_Odds_Calculator_3-way'!B138="","",'True_Odds_Calculator_3-way'!B138)</f>
        <v>3.81</v>
      </c>
      <c r="C137" s="4">
        <f>IF('True_Odds_Calculator_3-way'!C138="","",'True_Odds_Calculator_3-way'!C138)</f>
        <v>2.48</v>
      </c>
      <c r="D137" s="4">
        <f t="shared" si="10"/>
        <v>4.3051488618700562E-2</v>
      </c>
      <c r="E137" s="4">
        <f t="shared" si="11"/>
        <v>2.7547602684717338</v>
      </c>
      <c r="F137" s="4">
        <f t="shared" si="12"/>
        <v>4.0303615942036766</v>
      </c>
      <c r="G137" s="4">
        <f t="shared" si="13"/>
        <v>2.5715183598799376</v>
      </c>
      <c r="I137" s="4">
        <f t="shared" si="14"/>
        <v>1.0430514886187006</v>
      </c>
    </row>
    <row r="138" spans="1:9" x14ac:dyDescent="0.2">
      <c r="A138" s="4">
        <f>IF('True_Odds_Calculator_3-way'!A139="","",'True_Odds_Calculator_3-way'!A139)</f>
        <v>1.23</v>
      </c>
      <c r="B138" s="4">
        <f>IF('True_Odds_Calculator_3-way'!B139="","",'True_Odds_Calculator_3-way'!B139)</f>
        <v>6.37</v>
      </c>
      <c r="C138" s="4">
        <f>IF('True_Odds_Calculator_3-way'!C139="","",'True_Odds_Calculator_3-way'!C139)</f>
        <v>11.86</v>
      </c>
      <c r="D138" s="4">
        <f t="shared" si="10"/>
        <v>5.4311033393358521E-2</v>
      </c>
      <c r="E138" s="4">
        <f t="shared" si="11"/>
        <v>1.2580128305072507</v>
      </c>
      <c r="F138" s="4">
        <f t="shared" si="12"/>
        <v>7.2003471070512255</v>
      </c>
      <c r="G138" s="4">
        <f t="shared" si="13"/>
        <v>15.102693579527594</v>
      </c>
      <c r="I138" s="4">
        <f t="shared" si="14"/>
        <v>1.0543110333933585</v>
      </c>
    </row>
    <row r="139" spans="1:9" x14ac:dyDescent="0.2">
      <c r="A139" s="4">
        <f>IF('True_Odds_Calculator_3-way'!A140="","",'True_Odds_Calculator_3-way'!A140)</f>
        <v>2.75</v>
      </c>
      <c r="B139" s="4">
        <f>IF('True_Odds_Calculator_3-way'!B140="","",'True_Odds_Calculator_3-way'!B140)</f>
        <v>3.56</v>
      </c>
      <c r="C139" s="4">
        <f>IF('True_Odds_Calculator_3-way'!C140="","",'True_Odds_Calculator_3-way'!C140)</f>
        <v>2.65</v>
      </c>
      <c r="D139" s="4">
        <f t="shared" si="10"/>
        <v>2.1893730606895812E-2</v>
      </c>
      <c r="E139" s="4">
        <f t="shared" si="11"/>
        <v>2.8063207615201557</v>
      </c>
      <c r="F139" s="4">
        <f t="shared" si="12"/>
        <v>3.6549578529667284</v>
      </c>
      <c r="G139" s="4">
        <f t="shared" si="13"/>
        <v>2.7022602597041869</v>
      </c>
      <c r="I139" s="4">
        <f t="shared" si="14"/>
        <v>1.0218937306068958</v>
      </c>
    </row>
    <row r="140" spans="1:9" x14ac:dyDescent="0.2">
      <c r="A140" s="4">
        <f>IF('True_Odds_Calculator_3-way'!A141="","",'True_Odds_Calculator_3-way'!A141)</f>
        <v>2.97</v>
      </c>
      <c r="B140" s="4">
        <f>IF('True_Odds_Calculator_3-way'!B141="","",'True_Odds_Calculator_3-way'!B141)</f>
        <v>3.74</v>
      </c>
      <c r="C140" s="4">
        <f>IF('True_Odds_Calculator_3-way'!C141="","",'True_Odds_Calculator_3-way'!C141)</f>
        <v>2.36</v>
      </c>
      <c r="D140" s="4">
        <f t="shared" si="10"/>
        <v>2.7808829404043722E-2</v>
      </c>
      <c r="E140" s="4">
        <f t="shared" si="11"/>
        <v>3.0540811165486508</v>
      </c>
      <c r="F140" s="4">
        <f t="shared" si="12"/>
        <v>3.8743161107402044</v>
      </c>
      <c r="G140" s="4">
        <f t="shared" si="13"/>
        <v>2.4127827080031641</v>
      </c>
      <c r="I140" s="4">
        <f t="shared" si="14"/>
        <v>1.0278088294040437</v>
      </c>
    </row>
    <row r="141" spans="1:9" x14ac:dyDescent="0.2">
      <c r="A141" s="4">
        <f>IF('True_Odds_Calculator_3-way'!A142="","",'True_Odds_Calculator_3-way'!A142)</f>
        <v>1.66</v>
      </c>
      <c r="B141" s="4">
        <f>IF('True_Odds_Calculator_3-way'!B142="","",'True_Odds_Calculator_3-way'!B142)</f>
        <v>3.89</v>
      </c>
      <c r="C141" s="4">
        <f>IF('True_Odds_Calculator_3-way'!C142="","",'True_Odds_Calculator_3-way'!C142)</f>
        <v>5.86</v>
      </c>
      <c r="D141" s="4">
        <f t="shared" si="10"/>
        <v>3.0127511458399425E-2</v>
      </c>
      <c r="E141" s="4">
        <f t="shared" si="11"/>
        <v>1.6881422708364451</v>
      </c>
      <c r="F141" s="4">
        <f t="shared" si="12"/>
        <v>4.0481420447713363</v>
      </c>
      <c r="G141" s="4">
        <f t="shared" si="13"/>
        <v>6.2264189813123689</v>
      </c>
      <c r="I141" s="4">
        <f t="shared" si="14"/>
        <v>1.0301275114583994</v>
      </c>
    </row>
    <row r="142" spans="1:9" x14ac:dyDescent="0.2">
      <c r="A142" s="4">
        <f>IF('True_Odds_Calculator_3-way'!A143="","",'True_Odds_Calculator_3-way'!A143)</f>
        <v>1.38</v>
      </c>
      <c r="B142" s="4">
        <f>IF('True_Odds_Calculator_3-way'!B143="","",'True_Odds_Calculator_3-way'!B143)</f>
        <v>5.19</v>
      </c>
      <c r="C142" s="4">
        <f>IF('True_Odds_Calculator_3-way'!C143="","",'True_Odds_Calculator_3-way'!C143)</f>
        <v>8.82</v>
      </c>
      <c r="D142" s="4">
        <f t="shared" si="10"/>
        <v>3.0694593326984876E-2</v>
      </c>
      <c r="E142" s="4">
        <f t="shared" si="11"/>
        <v>1.3997639856955548</v>
      </c>
      <c r="F142" s="4">
        <f t="shared" si="12"/>
        <v>5.4810529351681891</v>
      </c>
      <c r="G142" s="4">
        <f t="shared" si="13"/>
        <v>9.6948870050774527</v>
      </c>
      <c r="I142" s="4">
        <f t="shared" si="14"/>
        <v>1.0306945933269849</v>
      </c>
    </row>
    <row r="143" spans="1:9" x14ac:dyDescent="0.2">
      <c r="A143" s="4">
        <f>IF('True_Odds_Calculator_3-way'!A144="","",'True_Odds_Calculator_3-way'!A144)</f>
        <v>6.29</v>
      </c>
      <c r="B143" s="4">
        <f>IF('True_Odds_Calculator_3-way'!B144="","",'True_Odds_Calculator_3-way'!B144)</f>
        <v>4.03</v>
      </c>
      <c r="C143" s="4">
        <f>IF('True_Odds_Calculator_3-way'!C144="","",'True_Odds_Calculator_3-way'!C144)</f>
        <v>1.62</v>
      </c>
      <c r="D143" s="4">
        <f t="shared" si="10"/>
        <v>2.4405420357349605E-2</v>
      </c>
      <c r="E143" s="4">
        <f t="shared" si="11"/>
        <v>6.6292172547463117</v>
      </c>
      <c r="F143" s="4">
        <f t="shared" si="12"/>
        <v>4.1666003882546319</v>
      </c>
      <c r="G143" s="4">
        <f t="shared" si="13"/>
        <v>1.6416349876513607</v>
      </c>
      <c r="I143" s="4">
        <f t="shared" si="14"/>
        <v>1.0244054203573496</v>
      </c>
    </row>
    <row r="144" spans="1:9" x14ac:dyDescent="0.2">
      <c r="A144" s="4">
        <f>IF('True_Odds_Calculator_3-way'!A145="","",'True_Odds_Calculator_3-way'!A145)</f>
        <v>1.43</v>
      </c>
      <c r="B144" s="4">
        <f>IF('True_Odds_Calculator_3-way'!B145="","",'True_Odds_Calculator_3-way'!B145)</f>
        <v>4.9000000000000004</v>
      </c>
      <c r="C144" s="4">
        <f>IF('True_Odds_Calculator_3-way'!C145="","",'True_Odds_Calculator_3-way'!C145)</f>
        <v>8.34</v>
      </c>
      <c r="D144" s="4">
        <f t="shared" si="10"/>
        <v>2.3286408692369642E-2</v>
      </c>
      <c r="E144" s="4">
        <f t="shared" si="11"/>
        <v>1.4460509556556824</v>
      </c>
      <c r="F144" s="4">
        <f t="shared" si="12"/>
        <v>5.0937375972535133</v>
      </c>
      <c r="G144" s="4">
        <f t="shared" si="13"/>
        <v>8.9172703403529372</v>
      </c>
      <c r="I144" s="4">
        <f t="shared" si="14"/>
        <v>1.0232864086923696</v>
      </c>
    </row>
    <row r="145" spans="1:9" x14ac:dyDescent="0.2">
      <c r="A145" s="4">
        <f>IF('True_Odds_Calculator_3-way'!A146="","",'True_Odds_Calculator_3-way'!A146)</f>
        <v>1.95</v>
      </c>
      <c r="B145" s="4">
        <f>IF('True_Odds_Calculator_3-way'!B146="","",'True_Odds_Calculator_3-way'!B146)</f>
        <v>3.37</v>
      </c>
      <c r="C145" s="4">
        <f>IF('True_Odds_Calculator_3-way'!C146="","",'True_Odds_Calculator_3-way'!C146)</f>
        <v>4.67</v>
      </c>
      <c r="D145" s="4">
        <f t="shared" si="10"/>
        <v>2.3689180177657088E-2</v>
      </c>
      <c r="E145" s="4">
        <f t="shared" si="11"/>
        <v>1.9804956062168744</v>
      </c>
      <c r="F145" s="4">
        <f t="shared" si="12"/>
        <v>3.4621302130055067</v>
      </c>
      <c r="G145" s="4">
        <f t="shared" si="13"/>
        <v>4.8488053064370495</v>
      </c>
      <c r="I145" s="4">
        <f t="shared" si="14"/>
        <v>1.0236891801776571</v>
      </c>
    </row>
    <row r="146" spans="1:9" x14ac:dyDescent="0.2">
      <c r="A146" s="4">
        <f>IF('True_Odds_Calculator_3-way'!A147="","",'True_Odds_Calculator_3-way'!A147)</f>
        <v>2.27</v>
      </c>
      <c r="B146" s="4">
        <f>IF('True_Odds_Calculator_3-way'!B147="","",'True_Odds_Calculator_3-way'!B147)</f>
        <v>3.52</v>
      </c>
      <c r="C146" s="4">
        <f>IF('True_Odds_Calculator_3-way'!C147="","",'True_Odds_Calculator_3-way'!C147)</f>
        <v>3.37</v>
      </c>
      <c r="D146" s="4">
        <f t="shared" si="10"/>
        <v>2.135544849665294E-2</v>
      </c>
      <c r="E146" s="4">
        <f t="shared" si="11"/>
        <v>2.3072832892172173</v>
      </c>
      <c r="F146" s="4">
        <f t="shared" si="12"/>
        <v>3.610467704341092</v>
      </c>
      <c r="G146" s="4">
        <f t="shared" si="13"/>
        <v>3.4528309531979362</v>
      </c>
      <c r="I146" s="4">
        <f t="shared" si="14"/>
        <v>1.0213554484966529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3.32</v>
      </c>
      <c r="C147" s="4">
        <f>IF('True_Odds_Calculator_3-way'!C148="","",'True_Odds_Calculator_3-way'!C148)</f>
        <v>3.94</v>
      </c>
      <c r="D147" s="4">
        <f t="shared" si="10"/>
        <v>2.2301645502261547E-2</v>
      </c>
      <c r="E147" s="4">
        <f t="shared" si="11"/>
        <v>2.1745945529393049</v>
      </c>
      <c r="F147" s="4">
        <f t="shared" si="12"/>
        <v>3.4040126933725574</v>
      </c>
      <c r="G147" s="4">
        <f t="shared" si="13"/>
        <v>4.0588826198717536</v>
      </c>
      <c r="I147" s="4">
        <f t="shared" si="14"/>
        <v>1.0223016455022615</v>
      </c>
    </row>
    <row r="148" spans="1:9" x14ac:dyDescent="0.2">
      <c r="A148" s="4">
        <f>IF('True_Odds_Calculator_3-way'!A149="","",'True_Odds_Calculator_3-way'!A149)</f>
        <v>3.66</v>
      </c>
      <c r="B148" s="4">
        <f>IF('True_Odds_Calculator_3-way'!B149="","",'True_Odds_Calculator_3-way'!B149)</f>
        <v>3.16</v>
      </c>
      <c r="C148" s="4">
        <f>IF('True_Odds_Calculator_3-way'!C149="","",'True_Odds_Calculator_3-way'!C149)</f>
        <v>2.31</v>
      </c>
      <c r="D148" s="4">
        <f t="shared" si="10"/>
        <v>2.2580172818811528E-2</v>
      </c>
      <c r="E148" s="4">
        <f t="shared" si="11"/>
        <v>3.7636811771255725</v>
      </c>
      <c r="F148" s="4">
        <f t="shared" si="12"/>
        <v>3.2369900231562032</v>
      </c>
      <c r="G148" s="4">
        <f t="shared" si="13"/>
        <v>2.350874019051588</v>
      </c>
      <c r="I148" s="4">
        <f t="shared" si="14"/>
        <v>1.0225801728188115</v>
      </c>
    </row>
    <row r="149" spans="1:9" x14ac:dyDescent="0.2">
      <c r="A149" s="4">
        <f>IF('True_Odds_Calculator_3-way'!A150="","",'True_Odds_Calculator_3-way'!A150)</f>
        <v>1.4</v>
      </c>
      <c r="B149" s="4">
        <f>IF('True_Odds_Calculator_3-way'!B150="","",'True_Odds_Calculator_3-way'!B150)</f>
        <v>4.79</v>
      </c>
      <c r="C149" s="4">
        <f>IF('True_Odds_Calculator_3-way'!C150="","",'True_Odds_Calculator_3-way'!C150)</f>
        <v>9.7799999999999994</v>
      </c>
      <c r="D149" s="4">
        <f t="shared" si="10"/>
        <v>2.5303470261652583E-2</v>
      </c>
      <c r="E149" s="4">
        <f t="shared" si="11"/>
        <v>1.4167291430790006</v>
      </c>
      <c r="F149" s="4">
        <f t="shared" si="12"/>
        <v>4.9916694742909566</v>
      </c>
      <c r="G149" s="4">
        <f t="shared" si="13"/>
        <v>10.659276386788077</v>
      </c>
      <c r="I149" s="4">
        <f t="shared" si="14"/>
        <v>1.0253034702616526</v>
      </c>
    </row>
    <row r="150" spans="1:9" x14ac:dyDescent="0.2">
      <c r="A150" s="4">
        <f>IF('True_Odds_Calculator_3-way'!A151="","",'True_Odds_Calculator_3-way'!A151)</f>
        <v>1.75</v>
      </c>
      <c r="B150" s="4">
        <f>IF('True_Odds_Calculator_3-way'!B151="","",'True_Odds_Calculator_3-way'!B151)</f>
        <v>3.58</v>
      </c>
      <c r="C150" s="4">
        <f>IF('True_Odds_Calculator_3-way'!C151="","",'True_Odds_Calculator_3-way'!C151)</f>
        <v>5.73</v>
      </c>
      <c r="D150" s="4">
        <f t="shared" si="10"/>
        <v>2.5278250175146955E-2</v>
      </c>
      <c r="E150" s="4">
        <f t="shared" si="11"/>
        <v>1.776191084851009</v>
      </c>
      <c r="F150" s="4">
        <f t="shared" si="12"/>
        <v>3.6913510002553558</v>
      </c>
      <c r="G150" s="4">
        <f t="shared" si="13"/>
        <v>6.0206875732003562</v>
      </c>
      <c r="I150" s="4">
        <f t="shared" si="14"/>
        <v>1.025278250175147</v>
      </c>
    </row>
    <row r="151" spans="1:9" x14ac:dyDescent="0.2">
      <c r="A151" s="4">
        <f>IF('True_Odds_Calculator_3-way'!A152="","",'True_Odds_Calculator_3-way'!A152)</f>
        <v>2.37</v>
      </c>
      <c r="B151" s="4">
        <f>IF('True_Odds_Calculator_3-way'!B152="","",'True_Odds_Calculator_3-way'!B152)</f>
        <v>3.25</v>
      </c>
      <c r="C151" s="4">
        <f>IF('True_Odds_Calculator_3-way'!C152="","",'True_Odds_Calculator_3-way'!C152)</f>
        <v>3.43</v>
      </c>
      <c r="D151" s="4">
        <f t="shared" si="10"/>
        <v>2.1178425466723105E-2</v>
      </c>
      <c r="E151" s="4">
        <f t="shared" si="11"/>
        <v>2.4103270765494913</v>
      </c>
      <c r="F151" s="4">
        <f t="shared" si="12"/>
        <v>3.3263166619627724</v>
      </c>
      <c r="G151" s="4">
        <f t="shared" si="13"/>
        <v>3.5151149936967738</v>
      </c>
      <c r="I151" s="4">
        <f t="shared" si="14"/>
        <v>1.0211784254667231</v>
      </c>
    </row>
    <row r="152" spans="1:9" x14ac:dyDescent="0.2">
      <c r="A152" s="4">
        <f>IF('True_Odds_Calculator_3-way'!A153="","",'True_Odds_Calculator_3-way'!A153)</f>
        <v>1.69</v>
      </c>
      <c r="B152" s="4">
        <f>IF('True_Odds_Calculator_3-way'!B153="","",'True_Odds_Calculator_3-way'!B153)</f>
        <v>3.73</v>
      </c>
      <c r="C152" s="4">
        <f>IF('True_Odds_Calculator_3-way'!C153="","",'True_Odds_Calculator_3-way'!C153)</f>
        <v>4.95</v>
      </c>
      <c r="D152" s="4">
        <f t="shared" si="10"/>
        <v>6.1832693096871338E-2</v>
      </c>
      <c r="E152" s="4">
        <f t="shared" si="11"/>
        <v>1.750991257851618</v>
      </c>
      <c r="F152" s="4">
        <f t="shared" si="12"/>
        <v>4.0406388538236202</v>
      </c>
      <c r="G152" s="4">
        <f t="shared" si="13"/>
        <v>5.5123964216806147</v>
      </c>
      <c r="I152" s="4">
        <f t="shared" si="14"/>
        <v>1.0618326930968713</v>
      </c>
    </row>
    <row r="153" spans="1:9" x14ac:dyDescent="0.2">
      <c r="A153" s="4">
        <f>IF('True_Odds_Calculator_3-way'!A154="","",'True_Odds_Calculator_3-way'!A154)</f>
        <v>3.09</v>
      </c>
      <c r="B153" s="4">
        <f>IF('True_Odds_Calculator_3-way'!B154="","",'True_Odds_Calculator_3-way'!B154)</f>
        <v>2.91</v>
      </c>
      <c r="C153" s="4">
        <f>IF('True_Odds_Calculator_3-way'!C154="","",'True_Odds_Calculator_3-way'!C154)</f>
        <v>2.59</v>
      </c>
      <c r="D153" s="4">
        <f t="shared" si="10"/>
        <v>5.3367593253490497E-2</v>
      </c>
      <c r="E153" s="4">
        <f t="shared" si="11"/>
        <v>3.2697326975923282</v>
      </c>
      <c r="F153" s="4">
        <f t="shared" si="12"/>
        <v>3.0688645791097335</v>
      </c>
      <c r="G153" s="4">
        <f t="shared" si="13"/>
        <v>2.7150953640100322</v>
      </c>
      <c r="I153" s="4">
        <f t="shared" si="14"/>
        <v>1.0533675932534905</v>
      </c>
    </row>
    <row r="154" spans="1:9" x14ac:dyDescent="0.2">
      <c r="A154" s="4">
        <f>IF('True_Odds_Calculator_3-way'!A155="","",'True_Odds_Calculator_3-way'!A155)</f>
        <v>4.1500000000000004</v>
      </c>
      <c r="B154" s="4">
        <f>IF('True_Odds_Calculator_3-way'!B155="","",'True_Odds_Calculator_3-way'!B155)</f>
        <v>3.01</v>
      </c>
      <c r="C154" s="4">
        <f>IF('True_Odds_Calculator_3-way'!C155="","",'True_Odds_Calculator_3-way'!C155)</f>
        <v>2.0699999999999998</v>
      </c>
      <c r="D154" s="4">
        <f t="shared" si="10"/>
        <v>5.6281556482562722E-2</v>
      </c>
      <c r="E154" s="4">
        <f t="shared" si="11"/>
        <v>4.5003824664721801</v>
      </c>
      <c r="F154" s="4">
        <f t="shared" si="12"/>
        <v>3.1901448026120849</v>
      </c>
      <c r="G154" s="4">
        <f t="shared" si="13"/>
        <v>2.1536348456330447</v>
      </c>
      <c r="I154" s="4">
        <f t="shared" si="14"/>
        <v>1.0562815564825627</v>
      </c>
    </row>
    <row r="155" spans="1:9" x14ac:dyDescent="0.2">
      <c r="A155" s="4">
        <f>IF('True_Odds_Calculator_3-way'!A156="","",'True_Odds_Calculator_3-way'!A156)</f>
        <v>2.29</v>
      </c>
      <c r="B155" s="4">
        <f>IF('True_Odds_Calculator_3-way'!B156="","",'True_Odds_Calculator_3-way'!B156)</f>
        <v>3.04</v>
      </c>
      <c r="C155" s="4">
        <f>IF('True_Odds_Calculator_3-way'!C156="","",'True_Odds_Calculator_3-way'!C156)</f>
        <v>3.28</v>
      </c>
      <c r="D155" s="4">
        <f t="shared" si="10"/>
        <v>7.0506639908963997E-2</v>
      </c>
      <c r="E155" s="4">
        <f t="shared" si="11"/>
        <v>2.4202584769284865</v>
      </c>
      <c r="F155" s="4">
        <f t="shared" si="12"/>
        <v>3.2739101709223939</v>
      </c>
      <c r="G155" s="4">
        <f t="shared" si="13"/>
        <v>3.5539654579896038</v>
      </c>
      <c r="I155" s="4">
        <f t="shared" si="14"/>
        <v>1.070506639908964</v>
      </c>
    </row>
    <row r="156" spans="1:9" x14ac:dyDescent="0.2">
      <c r="A156" s="4">
        <f>IF('True_Odds_Calculator_3-way'!A157="","",'True_Odds_Calculator_3-way'!A157)</f>
        <v>5.28</v>
      </c>
      <c r="B156" s="4">
        <f>IF('True_Odds_Calculator_3-way'!B157="","",'True_Odds_Calculator_3-way'!B157)</f>
        <v>3.62</v>
      </c>
      <c r="C156" s="4">
        <f>IF('True_Odds_Calculator_3-way'!C157="","",'True_Odds_Calculator_3-way'!C157)</f>
        <v>1.68</v>
      </c>
      <c r="D156" s="4">
        <f t="shared" si="10"/>
        <v>6.0875128554686686E-2</v>
      </c>
      <c r="E156" s="4">
        <f t="shared" si="11"/>
        <v>5.9135825750789701</v>
      </c>
      <c r="F156" s="4">
        <f t="shared" si="12"/>
        <v>3.9069919560189699</v>
      </c>
      <c r="G156" s="4">
        <f t="shared" si="13"/>
        <v>1.7392926102978137</v>
      </c>
      <c r="I156" s="4">
        <f t="shared" si="14"/>
        <v>1.0608751285546867</v>
      </c>
    </row>
    <row r="157" spans="1:9" x14ac:dyDescent="0.2">
      <c r="A157" s="4">
        <f>IF('True_Odds_Calculator_3-way'!A158="","",'True_Odds_Calculator_3-way'!A158)</f>
        <v>1.43</v>
      </c>
      <c r="B157" s="4">
        <f>IF('True_Odds_Calculator_3-way'!B158="","",'True_Odds_Calculator_3-way'!B158)</f>
        <v>4.22</v>
      </c>
      <c r="C157" s="4">
        <f>IF('True_Odds_Calculator_3-way'!C158="","",'True_Odds_Calculator_3-way'!C158)</f>
        <v>7.74</v>
      </c>
      <c r="D157" s="4">
        <f t="shared" si="10"/>
        <v>6.5466490353517814E-2</v>
      </c>
      <c r="E157" s="4">
        <f t="shared" si="11"/>
        <v>1.4760615238474624</v>
      </c>
      <c r="F157" s="4">
        <f t="shared" si="12"/>
        <v>4.6480353937352694</v>
      </c>
      <c r="G157" s="4">
        <f t="shared" si="13"/>
        <v>9.3129984546062872</v>
      </c>
      <c r="I157" s="4">
        <f t="shared" si="14"/>
        <v>1.0654664903535178</v>
      </c>
    </row>
    <row r="158" spans="1:9" x14ac:dyDescent="0.2">
      <c r="A158" s="4">
        <f>IF('True_Odds_Calculator_3-way'!A159="","",'True_Odds_Calculator_3-way'!A159)</f>
        <v>3.5</v>
      </c>
      <c r="B158" s="4">
        <f>IF('True_Odds_Calculator_3-way'!B159="","",'True_Odds_Calculator_3-way'!B159)</f>
        <v>3.33</v>
      </c>
      <c r="C158" s="4">
        <f>IF('True_Odds_Calculator_3-way'!C159="","",'True_Odds_Calculator_3-way'!C159)</f>
        <v>2.13</v>
      </c>
      <c r="D158" s="4">
        <f t="shared" si="10"/>
        <v>5.5498154089703267E-2</v>
      </c>
      <c r="E158" s="4">
        <f t="shared" si="11"/>
        <v>3.7423062718111444</v>
      </c>
      <c r="F158" s="4">
        <f t="shared" si="12"/>
        <v>3.5486045098809988</v>
      </c>
      <c r="G158" s="4">
        <f t="shared" si="13"/>
        <v>2.2173726637340061</v>
      </c>
      <c r="I158" s="4">
        <f t="shared" si="14"/>
        <v>1.0554981540897033</v>
      </c>
    </row>
    <row r="159" spans="1:9" x14ac:dyDescent="0.2">
      <c r="A159" s="4">
        <f>IF('True_Odds_Calculator_3-way'!A160="","",'True_Odds_Calculator_3-way'!A160)</f>
        <v>2.56</v>
      </c>
      <c r="B159" s="4">
        <f>IF('True_Odds_Calculator_3-way'!B160="","",'True_Odds_Calculator_3-way'!B160)</f>
        <v>3.52</v>
      </c>
      <c r="C159" s="4">
        <f>IF('True_Odds_Calculator_3-way'!C160="","",'True_Odds_Calculator_3-way'!C160)</f>
        <v>2.88</v>
      </c>
      <c r="D159" s="4">
        <f t="shared" si="10"/>
        <v>2.1938131313131493E-2</v>
      </c>
      <c r="E159" s="4">
        <f t="shared" si="11"/>
        <v>2.6088388690639586</v>
      </c>
      <c r="F159" s="4">
        <f t="shared" si="12"/>
        <v>3.6130013305455244</v>
      </c>
      <c r="G159" s="4">
        <f t="shared" si="13"/>
        <v>2.9419594490017036</v>
      </c>
      <c r="I159" s="4">
        <f t="shared" si="14"/>
        <v>1.0219381313131315</v>
      </c>
    </row>
    <row r="160" spans="1:9" x14ac:dyDescent="0.2">
      <c r="A160" s="4">
        <f>IF('True_Odds_Calculator_3-way'!A161="","",'True_Odds_Calculator_3-way'!A161)</f>
        <v>2.91</v>
      </c>
      <c r="B160" s="4">
        <f>IF('True_Odds_Calculator_3-way'!B161="","",'True_Odds_Calculator_3-way'!B161)</f>
        <v>3.12</v>
      </c>
      <c r="C160" s="4">
        <f>IF('True_Odds_Calculator_3-way'!C161="","",'True_Odds_Calculator_3-way'!C161)</f>
        <v>2.8</v>
      </c>
      <c r="D160" s="4">
        <f t="shared" si="10"/>
        <v>2.1298289339526377E-2</v>
      </c>
      <c r="E160" s="4">
        <f t="shared" si="11"/>
        <v>2.9713868940754042</v>
      </c>
      <c r="F160" s="4">
        <f t="shared" si="12"/>
        <v>3.1906741369962042</v>
      </c>
      <c r="G160" s="4">
        <f t="shared" si="13"/>
        <v>2.8567883920384047</v>
      </c>
      <c r="I160" s="4">
        <f t="shared" si="14"/>
        <v>1.0212982893395264</v>
      </c>
    </row>
    <row r="161" spans="1:9" x14ac:dyDescent="0.2">
      <c r="A161" s="4">
        <f>IF('True_Odds_Calculator_3-way'!A162="","",'True_Odds_Calculator_3-way'!A162)</f>
        <v>2.0299999999999998</v>
      </c>
      <c r="B161" s="4">
        <f>IF('True_Odds_Calculator_3-way'!B162="","",'True_Odds_Calculator_3-way'!B162)</f>
        <v>3.62</v>
      </c>
      <c r="C161" s="4">
        <f>IF('True_Odds_Calculator_3-way'!C162="","",'True_Odds_Calculator_3-way'!C162)</f>
        <v>3.93</v>
      </c>
      <c r="D161" s="4">
        <f t="shared" si="10"/>
        <v>2.3306857569727057E-2</v>
      </c>
      <c r="E161" s="4">
        <f t="shared" si="11"/>
        <v>2.0625280758797087</v>
      </c>
      <c r="F161" s="4">
        <f t="shared" si="12"/>
        <v>3.7247535080568439</v>
      </c>
      <c r="G161" s="4">
        <f t="shared" si="13"/>
        <v>4.0537696270260319</v>
      </c>
      <c r="I161" s="4">
        <f t="shared" si="14"/>
        <v>1.0233068575697271</v>
      </c>
    </row>
    <row r="162" spans="1:9" x14ac:dyDescent="0.2">
      <c r="A162" s="4">
        <f>IF('True_Odds_Calculator_3-way'!A163="","",'True_Odds_Calculator_3-way'!A163)</f>
        <v>3.43</v>
      </c>
      <c r="B162" s="4">
        <f>IF('True_Odds_Calculator_3-way'!B163="","",'True_Odds_Calculator_3-way'!B163)</f>
        <v>3.61</v>
      </c>
      <c r="C162" s="4">
        <f>IF('True_Odds_Calculator_3-way'!C163="","",'True_Odds_Calculator_3-way'!C163)</f>
        <v>2.21</v>
      </c>
      <c r="D162" s="4">
        <f t="shared" si="10"/>
        <v>2.1042187536486123E-2</v>
      </c>
      <c r="E162" s="4">
        <f t="shared" si="11"/>
        <v>3.5145539631148139</v>
      </c>
      <c r="F162" s="4">
        <f t="shared" si="12"/>
        <v>3.7037826115968078</v>
      </c>
      <c r="G162" s="4">
        <f t="shared" si="13"/>
        <v>2.2447967701694806</v>
      </c>
      <c r="I162" s="4">
        <f t="shared" si="14"/>
        <v>1.0210421875364861</v>
      </c>
    </row>
    <row r="163" spans="1:9" x14ac:dyDescent="0.2">
      <c r="A163" s="4">
        <f>IF('True_Odds_Calculator_3-way'!A164="","",'True_Odds_Calculator_3-way'!A164)</f>
        <v>1.24</v>
      </c>
      <c r="B163" s="4">
        <f>IF('True_Odds_Calculator_3-way'!B164="","",'True_Odds_Calculator_3-way'!B164)</f>
        <v>6.34</v>
      </c>
      <c r="C163" s="4">
        <f>IF('True_Odds_Calculator_3-way'!C164="","",'True_Odds_Calculator_3-way'!C164)</f>
        <v>14.8</v>
      </c>
      <c r="D163" s="4">
        <f t="shared" si="10"/>
        <v>3.1747887095399108E-2</v>
      </c>
      <c r="E163" s="4">
        <f t="shared" si="11"/>
        <v>1.2564882163589273</v>
      </c>
      <c r="F163" s="4">
        <f t="shared" si="12"/>
        <v>6.7959677645453622</v>
      </c>
      <c r="G163" s="4">
        <f t="shared" si="13"/>
        <v>17.548496597435616</v>
      </c>
      <c r="I163" s="4">
        <f t="shared" si="14"/>
        <v>1.0317478870953991</v>
      </c>
    </row>
    <row r="164" spans="1: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3.75</v>
      </c>
      <c r="D164" s="4">
        <f t="shared" si="10"/>
        <v>2.3587971533177043E-2</v>
      </c>
      <c r="E164" s="4">
        <f t="shared" si="11"/>
        <v>2.228370805399889</v>
      </c>
      <c r="F164" s="4">
        <f t="shared" si="12"/>
        <v>3.4195324149184589</v>
      </c>
      <c r="G164" s="4">
        <f t="shared" si="13"/>
        <v>3.8639277728915218</v>
      </c>
      <c r="I164" s="4">
        <f t="shared" si="14"/>
        <v>1.023587971533177</v>
      </c>
    </row>
    <row r="165" spans="1:9" x14ac:dyDescent="0.2">
      <c r="A165" s="4">
        <f>IF('True_Odds_Calculator_3-way'!A166="","",'True_Odds_Calculator_3-way'!A166)</f>
        <v>3.14</v>
      </c>
      <c r="B165" s="4">
        <f>IF('True_Odds_Calculator_3-way'!B166="","",'True_Odds_Calculator_3-way'!B166)</f>
        <v>3.14</v>
      </c>
      <c r="C165" s="4">
        <f>IF('True_Odds_Calculator_3-way'!C166="","",'True_Odds_Calculator_3-way'!C166)</f>
        <v>2.56</v>
      </c>
      <c r="D165" s="4">
        <f t="shared" si="10"/>
        <v>2.7567675159235527E-2</v>
      </c>
      <c r="E165" s="4">
        <f t="shared" si="11"/>
        <v>3.2332940040759404</v>
      </c>
      <c r="F165" s="4">
        <f t="shared" si="12"/>
        <v>3.2332940040759404</v>
      </c>
      <c r="G165" s="4">
        <f t="shared" si="13"/>
        <v>2.621673334492955</v>
      </c>
      <c r="I165" s="4">
        <f t="shared" si="14"/>
        <v>1.0275676751592355</v>
      </c>
    </row>
    <row r="166" spans="1:9" x14ac:dyDescent="0.2">
      <c r="A166" s="4">
        <f>IF('True_Odds_Calculator_3-way'!A167="","",'True_Odds_Calculator_3-way'!A167)</f>
        <v>4.1900000000000004</v>
      </c>
      <c r="B166" s="4">
        <f>IF('True_Odds_Calculator_3-way'!B167="","",'True_Odds_Calculator_3-way'!B167)</f>
        <v>3.36</v>
      </c>
      <c r="C166" s="4">
        <f>IF('True_Odds_Calculator_3-way'!C167="","",'True_Odds_Calculator_3-way'!C167)</f>
        <v>2.0299999999999998</v>
      </c>
      <c r="D166" s="4">
        <f t="shared" si="10"/>
        <v>2.889336954434496E-2</v>
      </c>
      <c r="E166" s="4">
        <f t="shared" si="11"/>
        <v>4.3661952149480481</v>
      </c>
      <c r="F166" s="4">
        <f t="shared" si="12"/>
        <v>3.4723678152577477</v>
      </c>
      <c r="G166" s="4">
        <f t="shared" si="13"/>
        <v>2.0704803338136428</v>
      </c>
      <c r="I166" s="4">
        <f t="shared" si="14"/>
        <v>1.028893369544345</v>
      </c>
    </row>
    <row r="167" spans="1:9" x14ac:dyDescent="0.2">
      <c r="A167" s="4">
        <f>IF('True_Odds_Calculator_3-way'!A168="","",'True_Odds_Calculator_3-way'!A168)</f>
        <v>2.39</v>
      </c>
      <c r="B167" s="4">
        <f>IF('True_Odds_Calculator_3-way'!B168="","",'True_Odds_Calculator_3-way'!B168)</f>
        <v>3.19</v>
      </c>
      <c r="C167" s="4">
        <f>IF('True_Odds_Calculator_3-way'!C168="","",'True_Odds_Calculator_3-way'!C168)</f>
        <v>3.37</v>
      </c>
      <c r="D167" s="4">
        <f t="shared" si="10"/>
        <v>2.8625570709966075E-2</v>
      </c>
      <c r="E167" s="4">
        <f t="shared" si="11"/>
        <v>2.4457760149580126</v>
      </c>
      <c r="F167" s="4">
        <f t="shared" si="12"/>
        <v>3.2901472236567955</v>
      </c>
      <c r="G167" s="4">
        <f t="shared" si="13"/>
        <v>3.4819663097906086</v>
      </c>
      <c r="I167" s="4">
        <f t="shared" si="14"/>
        <v>1.0286255707099661</v>
      </c>
    </row>
    <row r="168" spans="1:9" x14ac:dyDescent="0.2">
      <c r="A168" s="4">
        <f>IF('True_Odds_Calculator_3-way'!A169="","",'True_Odds_Calculator_3-way'!A169)</f>
        <v>3.04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2.57</v>
      </c>
      <c r="D168" s="4">
        <f t="shared" si="10"/>
        <v>2.7649950006625623E-2</v>
      </c>
      <c r="E168" s="4">
        <f t="shared" si="11"/>
        <v>3.1276319177127361</v>
      </c>
      <c r="F168" s="4">
        <f t="shared" si="12"/>
        <v>3.3291067746366374</v>
      </c>
      <c r="G168" s="4">
        <f t="shared" si="13"/>
        <v>2.6323519696421158</v>
      </c>
      <c r="I168" s="4">
        <f t="shared" si="14"/>
        <v>1.0276499500066256</v>
      </c>
    </row>
    <row r="169" spans="1:9" x14ac:dyDescent="0.2">
      <c r="A169" s="4">
        <f>IF('True_Odds_Calculator_3-way'!A170="","",'True_Odds_Calculator_3-way'!A170)</f>
        <v>2.61</v>
      </c>
      <c r="B169" s="4">
        <f>IF('True_Odds_Calculator_3-way'!B170="","",'True_Odds_Calculator_3-way'!B170)</f>
        <v>3.27</v>
      </c>
      <c r="C169" s="4">
        <f>IF('True_Odds_Calculator_3-way'!C170="","",'True_Odds_Calculator_3-way'!C170)</f>
        <v>2.95</v>
      </c>
      <c r="D169" s="4">
        <f t="shared" si="10"/>
        <v>2.7935210853081704E-2</v>
      </c>
      <c r="E169" s="4">
        <f t="shared" si="11"/>
        <v>2.6750125238324682</v>
      </c>
      <c r="F169" s="4">
        <f t="shared" si="12"/>
        <v>3.3726965173063026</v>
      </c>
      <c r="G169" s="4">
        <f t="shared" si="13"/>
        <v>3.0333242773866589</v>
      </c>
      <c r="I169" s="4">
        <f t="shared" si="14"/>
        <v>1.0279352108530817</v>
      </c>
    </row>
    <row r="170" spans="1: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6.45</v>
      </c>
      <c r="C170" s="4">
        <f>IF('True_Odds_Calculator_3-way'!C171="","",'True_Odds_Calculator_3-way'!C171)</f>
        <v>13.16</v>
      </c>
      <c r="D170" s="4">
        <f t="shared" si="10"/>
        <v>3.7478214538437138E-2</v>
      </c>
      <c r="E170" s="4">
        <f t="shared" si="11"/>
        <v>1.2595110802784892</v>
      </c>
      <c r="F170" s="4">
        <f t="shared" si="12"/>
        <v>7.0152782196501819</v>
      </c>
      <c r="G170" s="4">
        <f t="shared" si="13"/>
        <v>15.749245858205391</v>
      </c>
      <c r="I170" s="4">
        <f t="shared" si="14"/>
        <v>1.0374782145384371</v>
      </c>
    </row>
    <row r="171" spans="1:9" x14ac:dyDescent="0.2">
      <c r="A171" s="4">
        <f>IF('True_Odds_Calculator_3-way'!A172="","",'True_Odds_Calculator_3-way'!A172)</f>
        <v>1.62</v>
      </c>
      <c r="B171" s="4">
        <f>IF('True_Odds_Calculator_3-way'!B172="","",'True_Odds_Calculator_3-way'!B172)</f>
        <v>4.18</v>
      </c>
      <c r="C171" s="4">
        <f>IF('True_Odds_Calculator_3-way'!C172="","",'True_Odds_Calculator_3-way'!C172)</f>
        <v>5.71</v>
      </c>
      <c r="D171" s="4">
        <f t="shared" si="10"/>
        <v>3.1649748889432949E-2</v>
      </c>
      <c r="E171" s="4">
        <f t="shared" si="11"/>
        <v>1.6481686265044053</v>
      </c>
      <c r="F171" s="4">
        <f t="shared" si="12"/>
        <v>4.3728361723953801</v>
      </c>
      <c r="G171" s="4">
        <f t="shared" si="13"/>
        <v>6.0760195517938351</v>
      </c>
      <c r="I171" s="4">
        <f t="shared" si="14"/>
        <v>1.0316497488894329</v>
      </c>
    </row>
    <row r="172" spans="1:9" x14ac:dyDescent="0.2">
      <c r="A172" s="4">
        <f>IF('True_Odds_Calculator_3-way'!A173="","",'True_Odds_Calculator_3-way'!A173)</f>
        <v>1.08</v>
      </c>
      <c r="B172" s="4">
        <f>IF('True_Odds_Calculator_3-way'!B173="","",'True_Odds_Calculator_3-way'!B173)</f>
        <v>13.2</v>
      </c>
      <c r="C172" s="4">
        <f>IF('True_Odds_Calculator_3-way'!C173="","",'True_Odds_Calculator_3-way'!C173)</f>
        <v>35.64</v>
      </c>
      <c r="D172" s="4">
        <f t="shared" si="10"/>
        <v>2.9741863075196218E-2</v>
      </c>
      <c r="E172" s="4">
        <f t="shared" si="11"/>
        <v>1.091688789054523</v>
      </c>
      <c r="F172" s="4">
        <f t="shared" si="12"/>
        <v>15.187499999999984</v>
      </c>
      <c r="G172" s="4">
        <f t="shared" si="13"/>
        <v>55.113402061855474</v>
      </c>
      <c r="I172" s="4">
        <f t="shared" si="14"/>
        <v>1.0297418630751962</v>
      </c>
    </row>
    <row r="173" spans="1:9" x14ac:dyDescent="0.2">
      <c r="A173" s="4">
        <f>IF('True_Odds_Calculator_3-way'!A174="","",'True_Odds_Calculator_3-way'!A174)</f>
        <v>6.47</v>
      </c>
      <c r="B173" s="4">
        <f>IF('True_Odds_Calculator_3-way'!B174="","",'True_Odds_Calculator_3-way'!B174)</f>
        <v>4.25</v>
      </c>
      <c r="C173" s="4">
        <f>IF('True_Odds_Calculator_3-way'!C174="","",'True_Odds_Calculator_3-way'!C174)</f>
        <v>1.56</v>
      </c>
      <c r="D173" s="4">
        <f t="shared" si="10"/>
        <v>3.0879264082282365E-2</v>
      </c>
      <c r="E173" s="4">
        <f t="shared" si="11"/>
        <v>6.9316201105281845</v>
      </c>
      <c r="F173" s="4">
        <f t="shared" si="12"/>
        <v>4.4444241063719554</v>
      </c>
      <c r="G173" s="4">
        <f t="shared" si="13"/>
        <v>1.5854580443746848</v>
      </c>
      <c r="I173" s="4">
        <f t="shared" si="14"/>
        <v>1.0308792640822824</v>
      </c>
    </row>
    <row r="174" spans="1:9" x14ac:dyDescent="0.2">
      <c r="A174" s="4">
        <f>IF('True_Odds_Calculator_3-way'!A175="","",'True_Odds_Calculator_3-way'!A175)</f>
        <v>2.75</v>
      </c>
      <c r="B174" s="4">
        <f>IF('True_Odds_Calculator_3-way'!B175="","",'True_Odds_Calculator_3-way'!B175)</f>
        <v>3.52</v>
      </c>
      <c r="C174" s="4">
        <f>IF('True_Odds_Calculator_3-way'!C175="","",'True_Odds_Calculator_3-way'!C175)</f>
        <v>2.63</v>
      </c>
      <c r="D174" s="4">
        <f t="shared" si="10"/>
        <v>2.7955409609401904E-2</v>
      </c>
      <c r="E174" s="4">
        <f t="shared" si="11"/>
        <v>2.8223242957603349</v>
      </c>
      <c r="F174" s="4">
        <f t="shared" si="12"/>
        <v>3.6393751965614842</v>
      </c>
      <c r="G174" s="4">
        <f t="shared" si="13"/>
        <v>2.6960742437774234</v>
      </c>
      <c r="I174" s="4">
        <f t="shared" si="14"/>
        <v>1.0279554096094019</v>
      </c>
    </row>
    <row r="175" spans="1:9" x14ac:dyDescent="0.2">
      <c r="A175" s="4">
        <f>IF('True_Odds_Calculator_3-way'!A176="","",'True_Odds_Calculator_3-way'!A176)</f>
        <v>2.4500000000000002</v>
      </c>
      <c r="B175" s="4">
        <f>IF('True_Odds_Calculator_3-way'!B176="","",'True_Odds_Calculator_3-way'!B176)</f>
        <v>3.12</v>
      </c>
      <c r="C175" s="4">
        <f>IF('True_Odds_Calculator_3-way'!C176="","",'True_Odds_Calculator_3-way'!C176)</f>
        <v>3.34</v>
      </c>
      <c r="D175" s="4">
        <f t="shared" si="10"/>
        <v>2.8077283423733501E-2</v>
      </c>
      <c r="E175" s="4">
        <f t="shared" si="11"/>
        <v>2.5074963431673871</v>
      </c>
      <c r="F175" s="4">
        <f t="shared" si="12"/>
        <v>3.2138454928130731</v>
      </c>
      <c r="G175" s="4">
        <f t="shared" si="13"/>
        <v>3.4477753029912908</v>
      </c>
      <c r="I175" s="4">
        <f t="shared" si="14"/>
        <v>1.0280772834237335</v>
      </c>
    </row>
    <row r="176" spans="1:9" x14ac:dyDescent="0.2">
      <c r="A176" s="4">
        <f>IF('True_Odds_Calculator_3-way'!A177="","",'True_Odds_Calculator_3-way'!A177)</f>
        <v>10.76</v>
      </c>
      <c r="B176" s="4">
        <f>IF('True_Odds_Calculator_3-way'!B177="","",'True_Odds_Calculator_3-way'!B177)</f>
        <v>5.23</v>
      </c>
      <c r="C176" s="4">
        <f>IF('True_Odds_Calculator_3-way'!C177="","",'True_Odds_Calculator_3-way'!C177)</f>
        <v>1.34</v>
      </c>
      <c r="D176" s="4">
        <f t="shared" si="10"/>
        <v>3.0410048600529427E-2</v>
      </c>
      <c r="E176" s="4">
        <f t="shared" si="11"/>
        <v>12.077277167063361</v>
      </c>
      <c r="F176" s="4">
        <f t="shared" si="12"/>
        <v>5.5227898850330472</v>
      </c>
      <c r="G176" s="4">
        <f t="shared" si="13"/>
        <v>1.3584520650156484</v>
      </c>
      <c r="I176" s="4">
        <f t="shared" si="14"/>
        <v>1.0304100486005294</v>
      </c>
    </row>
    <row r="177" spans="1:9" x14ac:dyDescent="0.2">
      <c r="A177" s="4">
        <f>IF('True_Odds_Calculator_3-way'!A178="","",'True_Odds_Calculator_3-way'!A178)</f>
        <v>2.13</v>
      </c>
      <c r="B177" s="4">
        <f>IF('True_Odds_Calculator_3-way'!B178="","",'True_Odds_Calculator_3-way'!B178)</f>
        <v>3.41</v>
      </c>
      <c r="C177" s="4">
        <f>IF('True_Odds_Calculator_3-way'!C178="","",'True_Odds_Calculator_3-way'!C178)</f>
        <v>3.77</v>
      </c>
      <c r="D177" s="4">
        <f t="shared" si="10"/>
        <v>2.7990689429847171E-2</v>
      </c>
      <c r="E177" s="4">
        <f t="shared" si="11"/>
        <v>2.1731886239706886</v>
      </c>
      <c r="F177" s="4">
        <f t="shared" si="12"/>
        <v>3.5220580949767237</v>
      </c>
      <c r="G177" s="4">
        <f t="shared" si="13"/>
        <v>3.907444219050535</v>
      </c>
      <c r="I177" s="4">
        <f t="shared" si="14"/>
        <v>1.0279906894298472</v>
      </c>
    </row>
    <row r="178" spans="1:9" x14ac:dyDescent="0.2">
      <c r="A178" s="4">
        <f>IF('True_Odds_Calculator_3-way'!A179="","",'True_Odds_Calculator_3-way'!A179)</f>
        <v>2.41</v>
      </c>
      <c r="B178" s="4">
        <f>IF('True_Odds_Calculator_3-way'!B179="","",'True_Odds_Calculator_3-way'!B179)</f>
        <v>3.33</v>
      </c>
      <c r="C178" s="4">
        <f>IF('True_Odds_Calculator_3-way'!C179="","",'True_Odds_Calculator_3-way'!C179)</f>
        <v>3.21</v>
      </c>
      <c r="D178" s="4">
        <f t="shared" si="10"/>
        <v>2.676453938717871E-2</v>
      </c>
      <c r="E178" s="4">
        <f t="shared" si="11"/>
        <v>2.4629556313125205</v>
      </c>
      <c r="F178" s="4">
        <f t="shared" si="12"/>
        <v>3.4319588248279338</v>
      </c>
      <c r="G178" s="4">
        <f t="shared" si="13"/>
        <v>3.304638424028516</v>
      </c>
      <c r="I178" s="4">
        <f t="shared" si="14"/>
        <v>1.0267645393871787</v>
      </c>
    </row>
    <row r="179" spans="1:9" x14ac:dyDescent="0.2">
      <c r="A179" s="4">
        <f>IF('True_Odds_Calculator_3-way'!A180="","",'True_Odds_Calculator_3-way'!A180)</f>
        <v>9.16</v>
      </c>
      <c r="B179" s="4">
        <f>IF('True_Odds_Calculator_3-way'!B180="","",'True_Odds_Calculator_3-way'!B180)</f>
        <v>4.95</v>
      </c>
      <c r="C179" s="4">
        <f>IF('True_Odds_Calculator_3-way'!C180="","",'True_Odds_Calculator_3-way'!C180)</f>
        <v>1.39</v>
      </c>
      <c r="D179" s="4">
        <f t="shared" si="10"/>
        <v>3.0614968128712672E-2</v>
      </c>
      <c r="E179" s="4">
        <f t="shared" si="11"/>
        <v>10.104550133123274</v>
      </c>
      <c r="F179" s="4">
        <f t="shared" si="12"/>
        <v>5.2133508401971129</v>
      </c>
      <c r="G179" s="4">
        <f t="shared" si="13"/>
        <v>1.4100007695951453</v>
      </c>
      <c r="I179" s="4">
        <f t="shared" si="14"/>
        <v>1.0306149681287127</v>
      </c>
    </row>
    <row r="180" spans="1:9" x14ac:dyDescent="0.2">
      <c r="A180" s="4">
        <f>IF('True_Odds_Calculator_3-way'!A181="","",'True_Odds_Calculator_3-way'!A181)</f>
        <v>2.93</v>
      </c>
      <c r="B180" s="4">
        <f>IF('True_Odds_Calculator_3-way'!B181="","",'True_Odds_Calculator_3-way'!B181)</f>
        <v>3.06</v>
      </c>
      <c r="C180" s="4">
        <f>IF('True_Odds_Calculator_3-way'!C181="","",'True_Odds_Calculator_3-way'!C181)</f>
        <v>2.82</v>
      </c>
      <c r="D180" s="4">
        <f t="shared" si="10"/>
        <v>2.2704243026574256E-2</v>
      </c>
      <c r="E180" s="4">
        <f t="shared" si="11"/>
        <v>2.996444592770767</v>
      </c>
      <c r="F180" s="4">
        <f t="shared" si="12"/>
        <v>3.1325444924777468</v>
      </c>
      <c r="G180" s="4">
        <f t="shared" si="13"/>
        <v>2.8814968729671091</v>
      </c>
      <c r="I180" s="4">
        <f t="shared" si="14"/>
        <v>1.0227042430265743</v>
      </c>
    </row>
    <row r="181" spans="1:9" x14ac:dyDescent="0.2">
      <c r="A181" s="4">
        <f>IF('True_Odds_Calculator_3-way'!A182="","",'True_Odds_Calculator_3-way'!A182)</f>
        <v>8.27</v>
      </c>
      <c r="B181" s="4">
        <f>IF('True_Odds_Calculator_3-way'!B182="","",'True_Odds_Calculator_3-way'!B182)</f>
        <v>4.8099999999999996</v>
      </c>
      <c r="C181" s="4">
        <f>IF('True_Odds_Calculator_3-way'!C182="","",'True_Odds_Calculator_3-way'!C182)</f>
        <v>1.43</v>
      </c>
      <c r="D181" s="4">
        <f t="shared" si="10"/>
        <v>2.8119891481439341E-2</v>
      </c>
      <c r="E181" s="4">
        <f t="shared" si="11"/>
        <v>8.9649364831446956</v>
      </c>
      <c r="F181" s="4">
        <f t="shared" si="12"/>
        <v>5.0371004931971948</v>
      </c>
      <c r="G181" s="4">
        <f t="shared" si="13"/>
        <v>1.4494278628416646</v>
      </c>
      <c r="I181" s="4">
        <f t="shared" si="14"/>
        <v>1.0281198914814393</v>
      </c>
    </row>
    <row r="182" spans="1:9" x14ac:dyDescent="0.2">
      <c r="A182" s="4">
        <f>IF('True_Odds_Calculator_3-way'!A183="","",'True_Odds_Calculator_3-way'!A183)</f>
        <v>1.76</v>
      </c>
      <c r="B182" s="4">
        <f>IF('True_Odds_Calculator_3-way'!B183="","",'True_Odds_Calculator_3-way'!B183)</f>
        <v>3.51</v>
      </c>
      <c r="C182" s="4">
        <f>IF('True_Odds_Calculator_3-way'!C183="","",'True_Odds_Calculator_3-way'!C183)</f>
        <v>5.82</v>
      </c>
      <c r="D182" s="4">
        <f t="shared" si="10"/>
        <v>2.4903408924027648E-2</v>
      </c>
      <c r="E182" s="4">
        <f t="shared" si="11"/>
        <v>1.7860948455181549</v>
      </c>
      <c r="F182" s="4">
        <f t="shared" si="12"/>
        <v>3.6153401233857809</v>
      </c>
      <c r="G182" s="4">
        <f t="shared" si="13"/>
        <v>6.1154535422163514</v>
      </c>
      <c r="I182" s="4">
        <f t="shared" si="14"/>
        <v>1.0249034089240276</v>
      </c>
    </row>
    <row r="183" spans="1:9" x14ac:dyDescent="0.2">
      <c r="A183" s="4">
        <f>IF('True_Odds_Calculator_3-way'!A184="","",'True_Odds_Calculator_3-way'!A184)</f>
        <v>3.28</v>
      </c>
      <c r="B183" s="4">
        <f>IF('True_Odds_Calculator_3-way'!B184="","",'True_Odds_Calculator_3-way'!B184)</f>
        <v>3.25</v>
      </c>
      <c r="C183" s="4">
        <f>IF('True_Odds_Calculator_3-way'!C184="","",'True_Odds_Calculator_3-way'!C184)</f>
        <v>2.44</v>
      </c>
      <c r="D183" s="4">
        <f t="shared" si="10"/>
        <v>2.2406422046566066E-2</v>
      </c>
      <c r="E183" s="4">
        <f t="shared" si="11"/>
        <v>3.3623702988727637</v>
      </c>
      <c r="F183" s="4">
        <f t="shared" si="12"/>
        <v>3.3308518448955899</v>
      </c>
      <c r="G183" s="4">
        <f t="shared" si="13"/>
        <v>2.4852916820608213</v>
      </c>
      <c r="I183" s="4">
        <f t="shared" si="14"/>
        <v>1.0224064220465661</v>
      </c>
    </row>
    <row r="184" spans="1:9" x14ac:dyDescent="0.2">
      <c r="A184" s="4">
        <f>IF('True_Odds_Calculator_3-way'!A185="","",'True_Odds_Calculator_3-way'!A185)</f>
        <v>1.93</v>
      </c>
      <c r="B184" s="4">
        <f>IF('True_Odds_Calculator_3-way'!B185="","",'True_Odds_Calculator_3-way'!B185)</f>
        <v>3.36</v>
      </c>
      <c r="C184" s="4">
        <f>IF('True_Odds_Calculator_3-way'!C185="","",'True_Odds_Calculator_3-way'!C185)</f>
        <v>4.45</v>
      </c>
      <c r="D184" s="4">
        <f t="shared" si="10"/>
        <v>4.047286376854986E-2</v>
      </c>
      <c r="E184" s="4">
        <f t="shared" si="11"/>
        <v>1.9815958868395622</v>
      </c>
      <c r="F184" s="4">
        <f t="shared" si="12"/>
        <v>3.5195393364219862</v>
      </c>
      <c r="G184" s="4">
        <f t="shared" si="13"/>
        <v>4.7342175576902257</v>
      </c>
      <c r="I184" s="4">
        <f t="shared" si="14"/>
        <v>1.0404728637685499</v>
      </c>
    </row>
    <row r="185" spans="1:9" x14ac:dyDescent="0.2">
      <c r="A185" s="4">
        <f>IF('True_Odds_Calculator_3-way'!A186="","",'True_Odds_Calculator_3-way'!A186)</f>
        <v>2.2400000000000002</v>
      </c>
      <c r="B185" s="4">
        <f>IF('True_Odds_Calculator_3-way'!B186="","",'True_Odds_Calculator_3-way'!B186)</f>
        <v>3.14</v>
      </c>
      <c r="C185" s="4">
        <f>IF('True_Odds_Calculator_3-way'!C186="","",'True_Odds_Calculator_3-way'!C186)</f>
        <v>3.65</v>
      </c>
      <c r="D185" s="4">
        <f t="shared" si="10"/>
        <v>3.8872511747915173E-2</v>
      </c>
      <c r="E185" s="4">
        <f t="shared" si="11"/>
        <v>2.3069590451291955</v>
      </c>
      <c r="F185" s="4">
        <f t="shared" si="12"/>
        <v>3.2731742062486928</v>
      </c>
      <c r="G185" s="4">
        <f t="shared" si="13"/>
        <v>3.8311959902182964</v>
      </c>
      <c r="I185" s="4">
        <f t="shared" si="14"/>
        <v>1.0388725117479152</v>
      </c>
    </row>
    <row r="186" spans="1:9" x14ac:dyDescent="0.2">
      <c r="A186" s="4">
        <f>IF('True_Odds_Calculator_3-way'!A187="","",'True_Odds_Calculator_3-way'!A187)</f>
        <v>2.2000000000000002</v>
      </c>
      <c r="B186" s="4">
        <f>IF('True_Odds_Calculator_3-way'!B187="","",'True_Odds_Calculator_3-way'!B187)</f>
        <v>3.03</v>
      </c>
      <c r="C186" s="4">
        <f>IF('True_Odds_Calculator_3-way'!C187="","",'True_Odds_Calculator_3-way'!C187)</f>
        <v>3.92</v>
      </c>
      <c r="D186" s="4">
        <f t="shared" si="10"/>
        <v>3.9680498662111097E-2</v>
      </c>
      <c r="E186" s="4">
        <f t="shared" si="11"/>
        <v>2.2659365613054954</v>
      </c>
      <c r="F186" s="4">
        <f t="shared" si="12"/>
        <v>3.1565041763438226</v>
      </c>
      <c r="G186" s="4">
        <f t="shared" si="13"/>
        <v>4.1343633709401137</v>
      </c>
      <c r="I186" s="4">
        <f t="shared" si="14"/>
        <v>1.0396804986621111</v>
      </c>
    </row>
    <row r="187" spans="1:9" x14ac:dyDescent="0.2">
      <c r="A187" s="4">
        <f>IF('True_Odds_Calculator_3-way'!A188="","",'True_Odds_Calculator_3-way'!A188)</f>
        <v>2.62</v>
      </c>
      <c r="B187" s="4">
        <f>IF('True_Odds_Calculator_3-way'!B188="","",'True_Odds_Calculator_3-way'!B188)</f>
        <v>3.29</v>
      </c>
      <c r="C187" s="4">
        <f>IF('True_Odds_Calculator_3-way'!C188="","",'True_Odds_Calculator_3-way'!C188)</f>
        <v>2.84</v>
      </c>
      <c r="D187" s="4">
        <f t="shared" si="10"/>
        <v>3.7743433150470018E-2</v>
      </c>
      <c r="E187" s="4">
        <f t="shared" si="11"/>
        <v>2.7093057573087105</v>
      </c>
      <c r="F187" s="4">
        <f t="shared" si="12"/>
        <v>3.4320596948411919</v>
      </c>
      <c r="G187" s="4">
        <f t="shared" si="13"/>
        <v>2.9452345561929705</v>
      </c>
      <c r="I187" s="4">
        <f t="shared" si="14"/>
        <v>1.03774343315047</v>
      </c>
    </row>
    <row r="188" spans="1:9" x14ac:dyDescent="0.2">
      <c r="A188" s="4">
        <f>IF('True_Odds_Calculator_3-way'!A189="","",'True_Odds_Calculator_3-way'!A189)</f>
        <v>1.97</v>
      </c>
      <c r="B188" s="4">
        <f>IF('True_Odds_Calculator_3-way'!B189="","",'True_Odds_Calculator_3-way'!B189)</f>
        <v>3.4</v>
      </c>
      <c r="C188" s="4">
        <f>IF('True_Odds_Calculator_3-way'!C189="","",'True_Odds_Calculator_3-way'!C189)</f>
        <v>4.17</v>
      </c>
      <c r="D188" s="4">
        <f t="shared" si="10"/>
        <v>4.1540013734011394E-2</v>
      </c>
      <c r="E188" s="4">
        <f t="shared" si="11"/>
        <v>2.0252445027959753</v>
      </c>
      <c r="F188" s="4">
        <f t="shared" si="12"/>
        <v>3.567975588963936</v>
      </c>
      <c r="G188" s="4">
        <f t="shared" si="13"/>
        <v>4.4255330161573827</v>
      </c>
      <c r="I188" s="4">
        <f t="shared" si="14"/>
        <v>1.0415400137340114</v>
      </c>
    </row>
    <row r="189" spans="1:9" x14ac:dyDescent="0.2">
      <c r="A189" s="4">
        <f>IF('True_Odds_Calculator_3-way'!A190="","",'True_Odds_Calculator_3-way'!A190)</f>
        <v>2.06</v>
      </c>
      <c r="B189" s="4">
        <f>IF('True_Odds_Calculator_3-way'!B190="","",'True_Odds_Calculator_3-way'!B190)</f>
        <v>3.12</v>
      </c>
      <c r="C189" s="4">
        <f>IF('True_Odds_Calculator_3-way'!C190="","",'True_Odds_Calculator_3-way'!C190)</f>
        <v>4.26</v>
      </c>
      <c r="D189" s="4">
        <f t="shared" si="10"/>
        <v>4.0691497754262729E-2</v>
      </c>
      <c r="E189" s="4">
        <f t="shared" si="11"/>
        <v>2.1192140078688375</v>
      </c>
      <c r="F189" s="4">
        <f t="shared" si="12"/>
        <v>3.2578703280636021</v>
      </c>
      <c r="G189" s="4">
        <f t="shared" si="13"/>
        <v>4.5212463241996463</v>
      </c>
      <c r="I189" s="4">
        <f t="shared" si="14"/>
        <v>1.0406914977542627</v>
      </c>
    </row>
    <row r="190" spans="1:9" x14ac:dyDescent="0.2">
      <c r="A190" s="4">
        <f>IF('True_Odds_Calculator_3-way'!A191="","",'True_Odds_Calculator_3-way'!A191)</f>
        <v>1.95</v>
      </c>
      <c r="B190" s="4">
        <f>IF('True_Odds_Calculator_3-way'!B191="","",'True_Odds_Calculator_3-way'!B191)</f>
        <v>3.77</v>
      </c>
      <c r="C190" s="4">
        <f>IF('True_Odds_Calculator_3-way'!C191="","",'True_Odds_Calculator_3-way'!C191)</f>
        <v>3.97</v>
      </c>
      <c r="D190" s="4">
        <f t="shared" si="10"/>
        <v>2.9961670976176524E-2</v>
      </c>
      <c r="E190" s="4">
        <f t="shared" si="11"/>
        <v>1.9887307017142386</v>
      </c>
      <c r="F190" s="4">
        <f t="shared" si="12"/>
        <v>3.9175010978720199</v>
      </c>
      <c r="G190" s="4">
        <f t="shared" si="13"/>
        <v>4.1339064039257698</v>
      </c>
      <c r="I190" s="4">
        <f t="shared" si="14"/>
        <v>1.0299616709761765</v>
      </c>
    </row>
    <row r="191" spans="1:9" x14ac:dyDescent="0.2">
      <c r="A191" s="4">
        <f>IF('True_Odds_Calculator_3-way'!A192="","",'True_Odds_Calculator_3-way'!A192)</f>
        <v>2.5099999999999998</v>
      </c>
      <c r="B191" s="4">
        <f>IF('True_Odds_Calculator_3-way'!B192="","",'True_Odds_Calculator_3-way'!B192)</f>
        <v>3.27</v>
      </c>
      <c r="C191" s="4">
        <f>IF('True_Odds_Calculator_3-way'!C192="","",'True_Odds_Calculator_3-way'!C192)</f>
        <v>3.09</v>
      </c>
      <c r="D191" s="4">
        <f t="shared" si="10"/>
        <v>2.7841367524764404E-2</v>
      </c>
      <c r="E191" s="4">
        <f t="shared" si="11"/>
        <v>2.5698622272260288</v>
      </c>
      <c r="F191" s="4">
        <f t="shared" si="12"/>
        <v>3.3723407296639025</v>
      </c>
      <c r="G191" s="4">
        <f t="shared" si="13"/>
        <v>3.1812267955256748</v>
      </c>
      <c r="I191" s="4">
        <f t="shared" si="14"/>
        <v>1.0278413675247644</v>
      </c>
    </row>
    <row r="192" spans="1:9" x14ac:dyDescent="0.2">
      <c r="A192" s="4">
        <f>IF('True_Odds_Calculator_3-way'!A193="","",'True_Odds_Calculator_3-way'!A193)</f>
        <v>2.2999999999999998</v>
      </c>
      <c r="B192" s="4">
        <f>IF('True_Odds_Calculator_3-way'!B193="","",'True_Odds_Calculator_3-way'!B193)</f>
        <v>3.56</v>
      </c>
      <c r="C192" s="4">
        <f>IF('True_Odds_Calculator_3-way'!C193="","",'True_Odds_Calculator_3-way'!C193)</f>
        <v>3.2</v>
      </c>
      <c r="D192" s="4">
        <f t="shared" si="10"/>
        <v>2.818148510014673E-2</v>
      </c>
      <c r="E192" s="4">
        <f t="shared" si="11"/>
        <v>2.350790726607173</v>
      </c>
      <c r="F192" s="4">
        <f t="shared" si="12"/>
        <v>3.6831727705514119</v>
      </c>
      <c r="G192" s="4">
        <f t="shared" si="13"/>
        <v>3.2991739977167427</v>
      </c>
      <c r="I192" s="4">
        <f t="shared" si="14"/>
        <v>1.0281814851001467</v>
      </c>
    </row>
    <row r="193" spans="1:9" x14ac:dyDescent="0.2">
      <c r="A193" s="4">
        <f>IF('True_Odds_Calculator_3-way'!A194="","",'True_Odds_Calculator_3-way'!A194)</f>
        <v>1.61</v>
      </c>
      <c r="B193" s="4">
        <f>IF('True_Odds_Calculator_3-way'!B194="","",'True_Odds_Calculator_3-way'!B194)</f>
        <v>4.2699999999999996</v>
      </c>
      <c r="C193" s="4">
        <f>IF('True_Odds_Calculator_3-way'!C194="","",'True_Odds_Calculator_3-way'!C194)</f>
        <v>5.97</v>
      </c>
      <c r="D193" s="4">
        <f t="shared" si="10"/>
        <v>2.2814237497776446E-2</v>
      </c>
      <c r="E193" s="4">
        <f t="shared" si="11"/>
        <v>1.6299566031530663</v>
      </c>
      <c r="F193" s="4">
        <f t="shared" si="12"/>
        <v>4.4133101762698477</v>
      </c>
      <c r="G193" s="4">
        <f t="shared" si="13"/>
        <v>6.2539305260695244</v>
      </c>
      <c r="I193" s="4">
        <f t="shared" si="14"/>
        <v>1.0228142374977764</v>
      </c>
    </row>
    <row r="194" spans="1:9" x14ac:dyDescent="0.2">
      <c r="A194" s="4">
        <f>IF('True_Odds_Calculator_3-way'!A195="","",'True_Odds_Calculator_3-way'!A195)</f>
        <v>1.33</v>
      </c>
      <c r="B194" s="4">
        <f>IF('True_Odds_Calculator_3-way'!B195="","",'True_Odds_Calculator_3-way'!B195)</f>
        <v>4.8600000000000003</v>
      </c>
      <c r="C194" s="4">
        <f>IF('True_Odds_Calculator_3-way'!C195="","",'True_Odds_Calculator_3-way'!C195)</f>
        <v>10.92</v>
      </c>
      <c r="D194" s="4">
        <f t="shared" si="10"/>
        <v>4.9216107695639666E-2</v>
      </c>
      <c r="E194" s="4">
        <f t="shared" si="11"/>
        <v>1.3596667608751465</v>
      </c>
      <c r="F194" s="4">
        <f t="shared" si="12"/>
        <v>5.2810593618019697</v>
      </c>
      <c r="G194" s="4">
        <f t="shared" si="13"/>
        <v>13.303228598266951</v>
      </c>
      <c r="I194" s="4">
        <f t="shared" si="14"/>
        <v>1.0492161076956397</v>
      </c>
    </row>
    <row r="195" spans="1:9" x14ac:dyDescent="0.2">
      <c r="A195" s="4">
        <f>IF('True_Odds_Calculator_3-way'!A196="","",'True_Odds_Calculator_3-way'!A196)</f>
        <v>2.0499999999999998</v>
      </c>
      <c r="B195" s="4">
        <f>IF('True_Odds_Calculator_3-way'!B196="","",'True_Odds_Calculator_3-way'!B196)</f>
        <v>3.45</v>
      </c>
      <c r="C195" s="4">
        <f>IF('True_Odds_Calculator_3-way'!C196="","",'True_Odds_Calculator_3-way'!C196)</f>
        <v>3.89</v>
      </c>
      <c r="D195" s="4">
        <f t="shared" ref="D195:D258" si="15">IF(A195="","",((1/A195)+(1/B195)+(1/C195))-1)</f>
        <v>3.4729359252908543E-2</v>
      </c>
      <c r="E195" s="4">
        <f t="shared" ref="E195:E258" si="16">IF(A195="","",(3*A195)/(3-($D195*A195)))</f>
        <v>2.0998326592424443</v>
      </c>
      <c r="F195" s="4">
        <f t="shared" ref="F195:F258" si="17">IF(B195="","",(3*B195)/(3-($D195*B195)))</f>
        <v>3.5935207750775269</v>
      </c>
      <c r="G195" s="4">
        <f t="shared" ref="G195:G258" si="18">IF(C195="","",(3*C195)/(3-($D195*C195)))</f>
        <v>4.0734366382432166</v>
      </c>
      <c r="I195" s="4">
        <f t="shared" ref="I195:I258" si="19">IF(A195="","",D195+1)</f>
        <v>1.0347293592529085</v>
      </c>
    </row>
    <row r="196" spans="1: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4.1900000000000004</v>
      </c>
      <c r="C196" s="4">
        <f>IF('True_Odds_Calculator_3-way'!C197="","",'True_Odds_Calculator_3-way'!C197)</f>
        <v>6.53</v>
      </c>
      <c r="D196" s="4">
        <f t="shared" si="15"/>
        <v>2.4714233706637945E-2</v>
      </c>
      <c r="E196" s="4">
        <f t="shared" si="16"/>
        <v>1.600836752240417</v>
      </c>
      <c r="F196" s="4">
        <f t="shared" si="17"/>
        <v>4.3397992210229166</v>
      </c>
      <c r="G196" s="4">
        <f t="shared" si="18"/>
        <v>6.9012503375069389</v>
      </c>
      <c r="I196" s="4">
        <f t="shared" si="19"/>
        <v>1.0247142337066379</v>
      </c>
    </row>
    <row r="197" spans="1:9" x14ac:dyDescent="0.2">
      <c r="A197" s="4">
        <f>IF('True_Odds_Calculator_3-way'!A198="","",'True_Odds_Calculator_3-way'!A198)</f>
        <v>2.82</v>
      </c>
      <c r="B197" s="4">
        <f>IF('True_Odds_Calculator_3-way'!B198="","",'True_Odds_Calculator_3-way'!B198)</f>
        <v>3.13</v>
      </c>
      <c r="C197" s="4">
        <f>IF('True_Odds_Calculator_3-way'!C198="","",'True_Odds_Calculator_3-way'!C198)</f>
        <v>2.75</v>
      </c>
      <c r="D197" s="4">
        <f t="shared" si="15"/>
        <v>3.7735110605751743E-2</v>
      </c>
      <c r="E197" s="4">
        <f t="shared" si="16"/>
        <v>2.9237068160785018</v>
      </c>
      <c r="F197" s="4">
        <f t="shared" si="17"/>
        <v>3.25827943469633</v>
      </c>
      <c r="G197" s="4">
        <f t="shared" si="18"/>
        <v>2.848532204656185</v>
      </c>
      <c r="I197" s="4">
        <f t="shared" si="19"/>
        <v>1.0377351106057517</v>
      </c>
    </row>
    <row r="198" spans="1:9" x14ac:dyDescent="0.2">
      <c r="A198" s="4">
        <f>IF('True_Odds_Calculator_3-way'!A199="","",'True_Odds_Calculator_3-way'!A199)</f>
        <v>2.14</v>
      </c>
      <c r="B198" s="4">
        <f>IF('True_Odds_Calculator_3-way'!B199="","",'True_Odds_Calculator_3-way'!B199)</f>
        <v>3.52</v>
      </c>
      <c r="C198" s="4">
        <f>IF('True_Odds_Calculator_3-way'!C199="","",'True_Odds_Calculator_3-way'!C199)</f>
        <v>3.56</v>
      </c>
      <c r="D198" s="4">
        <f t="shared" si="15"/>
        <v>3.2279505121571628E-2</v>
      </c>
      <c r="E198" s="4">
        <f t="shared" si="16"/>
        <v>2.190437107764851</v>
      </c>
      <c r="F198" s="4">
        <f t="shared" si="17"/>
        <v>3.6585668258694306</v>
      </c>
      <c r="G198" s="4">
        <f t="shared" si="18"/>
        <v>3.701797396447613</v>
      </c>
      <c r="I198" s="4">
        <f t="shared" si="19"/>
        <v>1.0322795051215716</v>
      </c>
    </row>
    <row r="199" spans="1:9" x14ac:dyDescent="0.2">
      <c r="A199" s="4">
        <f>IF('True_Odds_Calculator_3-way'!A200="","",'True_Odds_Calculator_3-way'!A200)</f>
        <v>2.39</v>
      </c>
      <c r="B199" s="4">
        <f>IF('True_Odds_Calculator_3-way'!B200="","",'True_Odds_Calculator_3-way'!B200)</f>
        <v>3.52</v>
      </c>
      <c r="C199" s="4">
        <f>IF('True_Odds_Calculator_3-way'!C200="","",'True_Odds_Calculator_3-way'!C200)</f>
        <v>3.03</v>
      </c>
      <c r="D199" s="4">
        <f t="shared" si="15"/>
        <v>3.2533954232243367E-2</v>
      </c>
      <c r="E199" s="4">
        <f t="shared" si="16"/>
        <v>2.4535940084223675</v>
      </c>
      <c r="F199" s="4">
        <f t="shared" si="17"/>
        <v>3.6597024548109802</v>
      </c>
      <c r="G199" s="4">
        <f t="shared" si="18"/>
        <v>3.1329464063460963</v>
      </c>
      <c r="I199" s="4">
        <f t="shared" si="19"/>
        <v>1.0325339542322434</v>
      </c>
    </row>
    <row r="200" spans="1:9" x14ac:dyDescent="0.2">
      <c r="A200" s="4">
        <f>IF('True_Odds_Calculator_3-way'!A201="","",'True_Odds_Calculator_3-way'!A201)</f>
        <v>2.5</v>
      </c>
      <c r="B200" s="4">
        <f>IF('True_Odds_Calculator_3-way'!B201="","",'True_Odds_Calculator_3-way'!B201)</f>
        <v>3.57</v>
      </c>
      <c r="C200" s="4">
        <f>IF('True_Odds_Calculator_3-way'!C201="","",'True_Odds_Calculator_3-way'!C201)</f>
        <v>2.83</v>
      </c>
      <c r="D200" s="4">
        <f t="shared" si="15"/>
        <v>3.3468935277291223E-2</v>
      </c>
      <c r="E200" s="4">
        <f t="shared" si="16"/>
        <v>2.5717274839252715</v>
      </c>
      <c r="F200" s="4">
        <f t="shared" si="17"/>
        <v>3.7180839710201106</v>
      </c>
      <c r="G200" s="4">
        <f t="shared" si="18"/>
        <v>2.9222627378310162</v>
      </c>
      <c r="I200" s="4">
        <f t="shared" si="19"/>
        <v>1.0334689352772912</v>
      </c>
    </row>
    <row r="201" spans="1:9" x14ac:dyDescent="0.2">
      <c r="A201" s="4">
        <f>IF('True_Odds_Calculator_3-way'!A202="","",'True_Odds_Calculator_3-way'!A202)</f>
        <v>3.3</v>
      </c>
      <c r="B201" s="4">
        <f>IF('True_Odds_Calculator_3-way'!B202="","",'True_Odds_Calculator_3-way'!B202)</f>
        <v>3.25</v>
      </c>
      <c r="C201" s="4">
        <f>IF('True_Odds_Calculator_3-way'!C202="","",'True_Odds_Calculator_3-way'!C202)</f>
        <v>2.4</v>
      </c>
      <c r="D201" s="4">
        <f t="shared" si="15"/>
        <v>2.7389277389277433E-2</v>
      </c>
      <c r="E201" s="4">
        <f t="shared" si="16"/>
        <v>3.4025115664243222</v>
      </c>
      <c r="F201" s="4">
        <f t="shared" si="17"/>
        <v>3.3493819128171767</v>
      </c>
      <c r="G201" s="4">
        <f t="shared" si="18"/>
        <v>2.4537654909437556</v>
      </c>
      <c r="I201" s="4">
        <f t="shared" si="19"/>
        <v>1.0273892773892774</v>
      </c>
    </row>
    <row r="202" spans="1:9" x14ac:dyDescent="0.2">
      <c r="A202" s="4">
        <f>IF('True_Odds_Calculator_3-way'!A203="","",'True_Odds_Calculator_3-way'!A203)</f>
        <v>2.19</v>
      </c>
      <c r="B202" s="4">
        <f>IF('True_Odds_Calculator_3-way'!B203="","",'True_Odds_Calculator_3-way'!B203)</f>
        <v>3.01</v>
      </c>
      <c r="C202" s="4">
        <f>IF('True_Odds_Calculator_3-way'!C203="","",'True_Odds_Calculator_3-way'!C203)</f>
        <v>4.17</v>
      </c>
      <c r="D202" s="4">
        <f t="shared" si="15"/>
        <v>2.8655071664690723E-2</v>
      </c>
      <c r="E202" s="4">
        <f t="shared" si="16"/>
        <v>2.2367896177609161</v>
      </c>
      <c r="F202" s="4">
        <f t="shared" si="17"/>
        <v>3.0991009771311244</v>
      </c>
      <c r="G202" s="4">
        <f t="shared" si="18"/>
        <v>4.3429834164409851</v>
      </c>
      <c r="I202" s="4">
        <f t="shared" si="19"/>
        <v>1.0286550716646907</v>
      </c>
    </row>
    <row r="203" spans="1:9" x14ac:dyDescent="0.2">
      <c r="A203" s="4">
        <f>IF('True_Odds_Calculator_3-way'!A204="","",'True_Odds_Calculator_3-way'!A204)</f>
        <v>1.28</v>
      </c>
      <c r="B203" s="4">
        <f>IF('True_Odds_Calculator_3-way'!B204="","",'True_Odds_Calculator_3-way'!B204)</f>
        <v>5.84</v>
      </c>
      <c r="C203" s="4">
        <f>IF('True_Odds_Calculator_3-way'!C204="","",'True_Odds_Calculator_3-way'!C204)</f>
        <v>11.89</v>
      </c>
      <c r="D203" s="4">
        <f t="shared" si="15"/>
        <v>3.658716603108414E-2</v>
      </c>
      <c r="E203" s="4">
        <f t="shared" si="16"/>
        <v>1.3002983386479163</v>
      </c>
      <c r="F203" s="4">
        <f t="shared" si="17"/>
        <v>6.2878388504496385</v>
      </c>
      <c r="G203" s="4">
        <f t="shared" si="18"/>
        <v>13.906548794266831</v>
      </c>
      <c r="I203" s="4">
        <f t="shared" si="19"/>
        <v>1.0365871660310841</v>
      </c>
    </row>
    <row r="204" spans="1:9" x14ac:dyDescent="0.2">
      <c r="A204" s="4">
        <f>IF('True_Odds_Calculator_3-way'!A205="","",'True_Odds_Calculator_3-way'!A205)</f>
        <v>2.2599999999999998</v>
      </c>
      <c r="B204" s="4">
        <f>IF('True_Odds_Calculator_3-way'!B205="","",'True_Odds_Calculator_3-way'!B205)</f>
        <v>3.2</v>
      </c>
      <c r="C204" s="4">
        <f>IF('True_Odds_Calculator_3-way'!C205="","",'True_Odds_Calculator_3-way'!C205)</f>
        <v>3.66</v>
      </c>
      <c r="D204" s="4">
        <f t="shared" si="15"/>
        <v>2.8201919822041788E-2</v>
      </c>
      <c r="E204" s="4">
        <f t="shared" si="16"/>
        <v>2.3090569452554148</v>
      </c>
      <c r="F204" s="4">
        <f t="shared" si="17"/>
        <v>3.299248140293964</v>
      </c>
      <c r="G204" s="4">
        <f t="shared" si="18"/>
        <v>3.7904142911150234</v>
      </c>
      <c r="I204" s="4">
        <f t="shared" si="19"/>
        <v>1.0282019198220418</v>
      </c>
    </row>
    <row r="205" spans="1:9" x14ac:dyDescent="0.2">
      <c r="A205" s="4">
        <f>IF('True_Odds_Calculator_3-way'!A206="","",'True_Odds_Calculator_3-way'!A206)</f>
        <v>2.11</v>
      </c>
      <c r="B205" s="4">
        <f>IF('True_Odds_Calculator_3-way'!B206="","",'True_Odds_Calculator_3-way'!B206)</f>
        <v>3.28</v>
      </c>
      <c r="C205" s="4">
        <f>IF('True_Odds_Calculator_3-way'!C206="","",'True_Odds_Calculator_3-way'!C206)</f>
        <v>4</v>
      </c>
      <c r="D205" s="4">
        <f t="shared" si="15"/>
        <v>2.8811698069587388E-2</v>
      </c>
      <c r="E205" s="4">
        <f t="shared" si="16"/>
        <v>2.1536418895089517</v>
      </c>
      <c r="F205" s="4">
        <f t="shared" si="17"/>
        <v>3.3866831957720289</v>
      </c>
      <c r="G205" s="4">
        <f t="shared" si="18"/>
        <v>4.1598012502003527</v>
      </c>
      <c r="I205" s="4">
        <f t="shared" si="19"/>
        <v>1.0288116980695874</v>
      </c>
    </row>
    <row r="206" spans="1:9" x14ac:dyDescent="0.2">
      <c r="A206" s="4">
        <f>IF('True_Odds_Calculator_3-way'!A207="","",'True_Odds_Calculator_3-way'!A207)</f>
        <v>5.25</v>
      </c>
      <c r="B206" s="4">
        <f>IF('True_Odds_Calculator_3-way'!B207="","",'True_Odds_Calculator_3-way'!B207)</f>
        <v>3.64</v>
      </c>
      <c r="C206" s="4">
        <f>IF('True_Odds_Calculator_3-way'!C207="","",'True_Odds_Calculator_3-way'!C207)</f>
        <v>1.77</v>
      </c>
      <c r="D206" s="4">
        <f t="shared" si="15"/>
        <v>3.0173216613894605E-2</v>
      </c>
      <c r="E206" s="4">
        <f t="shared" si="16"/>
        <v>5.5426703372333108</v>
      </c>
      <c r="F206" s="4">
        <f t="shared" si="17"/>
        <v>3.7783251231527095</v>
      </c>
      <c r="G206" s="4">
        <f t="shared" si="18"/>
        <v>1.8020810024614009</v>
      </c>
      <c r="I206" s="4">
        <f t="shared" si="19"/>
        <v>1.0301732166138946</v>
      </c>
    </row>
    <row r="207" spans="1:9" x14ac:dyDescent="0.2">
      <c r="A207" s="4">
        <f>IF('True_Odds_Calculator_3-way'!A208="","",'True_Odds_Calculator_3-way'!A208)</f>
        <v>5.05</v>
      </c>
      <c r="B207" s="4">
        <f>IF('True_Odds_Calculator_3-way'!B208="","",'True_Odds_Calculator_3-way'!B208)</f>
        <v>3.97</v>
      </c>
      <c r="C207" s="4">
        <f>IF('True_Odds_Calculator_3-way'!C208="","",'True_Odds_Calculator_3-way'!C208)</f>
        <v>1.7</v>
      </c>
      <c r="D207" s="4">
        <f t="shared" si="15"/>
        <v>3.8144264863588129E-2</v>
      </c>
      <c r="E207" s="4">
        <f t="shared" si="16"/>
        <v>5.3965070895315597</v>
      </c>
      <c r="F207" s="4">
        <f t="shared" si="17"/>
        <v>4.181049235430863</v>
      </c>
      <c r="G207" s="4">
        <f t="shared" si="18"/>
        <v>1.7375574492165491</v>
      </c>
      <c r="I207" s="4">
        <f t="shared" si="19"/>
        <v>1.0381442648635881</v>
      </c>
    </row>
    <row r="208" spans="1:9" x14ac:dyDescent="0.2">
      <c r="A208" s="4">
        <f>IF('True_Odds_Calculator_3-way'!A209="","",'True_Odds_Calculator_3-way'!A209)</f>
        <v>1.63</v>
      </c>
      <c r="B208" s="4">
        <f>IF('True_Odds_Calculator_3-way'!B209="","",'True_Odds_Calculator_3-way'!B209)</f>
        <v>3.94</v>
      </c>
      <c r="C208" s="4">
        <f>IF('True_Odds_Calculator_3-way'!C209="","",'True_Odds_Calculator_3-way'!C209)</f>
        <v>5.97</v>
      </c>
      <c r="D208" s="4">
        <f t="shared" si="15"/>
        <v>3.4808226719012403E-2</v>
      </c>
      <c r="E208" s="4">
        <f t="shared" si="16"/>
        <v>1.6614215856478054</v>
      </c>
      <c r="F208" s="4">
        <f t="shared" si="17"/>
        <v>4.1287447591839603</v>
      </c>
      <c r="G208" s="4">
        <f t="shared" si="18"/>
        <v>6.414308717014479</v>
      </c>
      <c r="I208" s="4">
        <f t="shared" si="19"/>
        <v>1.0348082267190124</v>
      </c>
    </row>
    <row r="209" spans="1:9" x14ac:dyDescent="0.2">
      <c r="A209" s="4">
        <f>IF('True_Odds_Calculator_3-way'!A210="","",'True_Odds_Calculator_3-way'!A210)</f>
        <v>1.85</v>
      </c>
      <c r="B209" s="4">
        <f>IF('True_Odds_Calculator_3-way'!B210="","",'True_Odds_Calculator_3-way'!B210)</f>
        <v>3.57</v>
      </c>
      <c r="C209" s="4">
        <f>IF('True_Odds_Calculator_3-way'!C210="","",'True_Odds_Calculator_3-way'!C210)</f>
        <v>4.6100000000000003</v>
      </c>
      <c r="D209" s="4">
        <f t="shared" si="15"/>
        <v>3.757232505477992E-2</v>
      </c>
      <c r="E209" s="4">
        <f t="shared" si="16"/>
        <v>1.8938804534063378</v>
      </c>
      <c r="F209" s="4">
        <f t="shared" si="17"/>
        <v>3.7370892470177304</v>
      </c>
      <c r="G209" s="4">
        <f t="shared" si="18"/>
        <v>4.8924724732177456</v>
      </c>
      <c r="I209" s="4">
        <f t="shared" si="19"/>
        <v>1.0375723250547799</v>
      </c>
    </row>
    <row r="210" spans="1:9" x14ac:dyDescent="0.2">
      <c r="A210" s="4">
        <f>IF('True_Odds_Calculator_3-way'!A211="","",'True_Odds_Calculator_3-way'!A211)</f>
        <v>1.73</v>
      </c>
      <c r="B210" s="4">
        <f>IF('True_Odds_Calculator_3-way'!B211="","",'True_Odds_Calculator_3-way'!B211)</f>
        <v>3.75</v>
      </c>
      <c r="C210" s="4">
        <f>IF('True_Odds_Calculator_3-way'!C211="","",'True_Odds_Calculator_3-way'!C211)</f>
        <v>5.2</v>
      </c>
      <c r="D210" s="4">
        <f t="shared" si="15"/>
        <v>3.7009041055283909E-2</v>
      </c>
      <c r="E210" s="4">
        <f t="shared" si="16"/>
        <v>1.7677266097831497</v>
      </c>
      <c r="F210" s="4">
        <f t="shared" si="17"/>
        <v>3.9318945589463667</v>
      </c>
      <c r="G210" s="4">
        <f t="shared" si="18"/>
        <v>5.5564401010211943</v>
      </c>
      <c r="I210" s="4">
        <f t="shared" si="19"/>
        <v>1.0370090410552839</v>
      </c>
    </row>
    <row r="211" spans="1:9" x14ac:dyDescent="0.2">
      <c r="A211" s="4">
        <f>IF('True_Odds_Calculator_3-way'!A212="","",'True_Odds_Calculator_3-way'!A212)</f>
        <v>1.56</v>
      </c>
      <c r="B211" s="4">
        <f>IF('True_Odds_Calculator_3-way'!B212="","",'True_Odds_Calculator_3-way'!B212)</f>
        <v>4.16</v>
      </c>
      <c r="C211" s="4">
        <f>IF('True_Odds_Calculator_3-way'!C212="","",'True_Odds_Calculator_3-way'!C212)</f>
        <v>6.49</v>
      </c>
      <c r="D211" s="4">
        <f t="shared" si="15"/>
        <v>3.5493461340919019E-2</v>
      </c>
      <c r="E211" s="4">
        <f t="shared" si="16"/>
        <v>1.5893336961327846</v>
      </c>
      <c r="F211" s="4">
        <f t="shared" si="17"/>
        <v>4.3753439260144917</v>
      </c>
      <c r="G211" s="4">
        <f t="shared" si="18"/>
        <v>7.029775612465718</v>
      </c>
      <c r="I211" s="4">
        <f t="shared" si="19"/>
        <v>1.035493461340919</v>
      </c>
    </row>
    <row r="212" spans="1:9" x14ac:dyDescent="0.2">
      <c r="A212" s="4">
        <f>IF('True_Odds_Calculator_3-way'!A213="","",'True_Odds_Calculator_3-way'!A213)</f>
        <v>1.68</v>
      </c>
      <c r="B212" s="4">
        <f>IF('True_Odds_Calculator_3-way'!B213="","",'True_Odds_Calculator_3-way'!B213)</f>
        <v>3.89</v>
      </c>
      <c r="C212" s="4">
        <f>IF('True_Odds_Calculator_3-way'!C213="","",'True_Odds_Calculator_3-way'!C213)</f>
        <v>5.35</v>
      </c>
      <c r="D212" s="4">
        <f t="shared" si="15"/>
        <v>3.9223391828922427E-2</v>
      </c>
      <c r="E212" s="4">
        <f t="shared" si="16"/>
        <v>1.7177301127096027</v>
      </c>
      <c r="F212" s="4">
        <f t="shared" si="17"/>
        <v>4.0984455675112592</v>
      </c>
      <c r="G212" s="4">
        <f t="shared" si="18"/>
        <v>5.7523688976002258</v>
      </c>
      <c r="I212" s="4">
        <f t="shared" si="19"/>
        <v>1.0392233918289224</v>
      </c>
    </row>
    <row r="213" spans="1:9" x14ac:dyDescent="0.2">
      <c r="A213" s="4">
        <f>IF('True_Odds_Calculator_3-way'!A214="","",'True_Odds_Calculator_3-way'!A214)</f>
        <v>2.74</v>
      </c>
      <c r="B213" s="4">
        <f>IF('True_Odds_Calculator_3-way'!B214="","",'True_Odds_Calculator_3-way'!B214)</f>
        <v>3.43</v>
      </c>
      <c r="C213" s="4">
        <f>IF('True_Odds_Calculator_3-way'!C214="","",'True_Odds_Calculator_3-way'!C214)</f>
        <v>2.65</v>
      </c>
      <c r="D213" s="4">
        <f t="shared" si="15"/>
        <v>3.3867183720045935E-2</v>
      </c>
      <c r="E213" s="4">
        <f t="shared" si="16"/>
        <v>2.8274590416737464</v>
      </c>
      <c r="F213" s="4">
        <f t="shared" si="17"/>
        <v>3.5681646149650925</v>
      </c>
      <c r="G213" s="4">
        <f t="shared" si="18"/>
        <v>2.731722235973431</v>
      </c>
      <c r="I213" s="4">
        <f t="shared" si="19"/>
        <v>1.0338671837200459</v>
      </c>
    </row>
    <row r="214" spans="1:9" x14ac:dyDescent="0.2">
      <c r="A214" s="4">
        <f>IF('True_Odds_Calculator_3-way'!A215="","",'True_Odds_Calculator_3-way'!A215)</f>
        <v>2.09</v>
      </c>
      <c r="B214" s="4">
        <f>IF('True_Odds_Calculator_3-way'!B215="","",'True_Odds_Calculator_3-way'!B215)</f>
        <v>3.58</v>
      </c>
      <c r="C214" s="4">
        <f>IF('True_Odds_Calculator_3-way'!C215="","",'True_Odds_Calculator_3-way'!C215)</f>
        <v>3.62</v>
      </c>
      <c r="D214" s="4">
        <f t="shared" si="15"/>
        <v>3.4041602382730574E-2</v>
      </c>
      <c r="E214" s="4">
        <f t="shared" si="16"/>
        <v>2.1407697452817631</v>
      </c>
      <c r="F214" s="4">
        <f t="shared" si="17"/>
        <v>3.7315882297076644</v>
      </c>
      <c r="G214" s="4">
        <f t="shared" si="18"/>
        <v>3.7750679642105647</v>
      </c>
      <c r="I214" s="4">
        <f t="shared" si="19"/>
        <v>1.0340416023827306</v>
      </c>
    </row>
    <row r="215" spans="1:9" x14ac:dyDescent="0.2">
      <c r="A215" s="4">
        <f>IF('True_Odds_Calculator_3-way'!A216="","",'True_Odds_Calculator_3-way'!A216)</f>
        <v>1.87</v>
      </c>
      <c r="B215" s="4">
        <f>IF('True_Odds_Calculator_3-way'!B216="","",'True_Odds_Calculator_3-way'!B216)</f>
        <v>3.8</v>
      </c>
      <c r="C215" s="4">
        <f>IF('True_Odds_Calculator_3-way'!C216="","",'True_Odds_Calculator_3-way'!C216)</f>
        <v>4.04</v>
      </c>
      <c r="D215" s="4">
        <f t="shared" si="15"/>
        <v>4.5442005500859528E-2</v>
      </c>
      <c r="E215" s="4">
        <f t="shared" si="16"/>
        <v>1.9245128201461223</v>
      </c>
      <c r="F215" s="4">
        <f t="shared" si="17"/>
        <v>4.0320863826695321</v>
      </c>
      <c r="G215" s="4">
        <f t="shared" si="18"/>
        <v>4.3033441527293652</v>
      </c>
      <c r="I215" s="4">
        <f t="shared" si="19"/>
        <v>1.0454420055008595</v>
      </c>
    </row>
    <row r="216" spans="1:9" x14ac:dyDescent="0.2">
      <c r="A216" s="4">
        <f>IF('True_Odds_Calculator_3-way'!A217="","",'True_Odds_Calculator_3-way'!A217)</f>
        <v>3.34</v>
      </c>
      <c r="B216" s="4">
        <f>IF('True_Odds_Calculator_3-way'!B217="","",'True_Odds_Calculator_3-way'!B217)</f>
        <v>3.61</v>
      </c>
      <c r="C216" s="4">
        <f>IF('True_Odds_Calculator_3-way'!C217="","",'True_Odds_Calculator_3-way'!C217)</f>
        <v>2.13</v>
      </c>
      <c r="D216" s="4">
        <f t="shared" si="15"/>
        <v>4.5893075929215321E-2</v>
      </c>
      <c r="E216" s="4">
        <f t="shared" si="16"/>
        <v>3.5198439307821343</v>
      </c>
      <c r="F216" s="4">
        <f t="shared" si="17"/>
        <v>3.8210142431333685</v>
      </c>
      <c r="G216" s="4">
        <f t="shared" si="18"/>
        <v>2.2017417375230335</v>
      </c>
      <c r="I216" s="4">
        <f t="shared" si="19"/>
        <v>1.0458930759292153</v>
      </c>
    </row>
    <row r="217" spans="1:9" x14ac:dyDescent="0.2">
      <c r="A217" s="4">
        <f>IF('True_Odds_Calculator_3-way'!A218="","",'True_Odds_Calculator_3-way'!A218)</f>
        <v>2.0099999999999998</v>
      </c>
      <c r="B217" s="4">
        <f>IF('True_Odds_Calculator_3-way'!B218="","",'True_Odds_Calculator_3-way'!B218)</f>
        <v>3.68</v>
      </c>
      <c r="C217" s="4">
        <f>IF('True_Odds_Calculator_3-way'!C218="","",'True_Odds_Calculator_3-way'!C218)</f>
        <v>3.62</v>
      </c>
      <c r="D217" s="4">
        <f t="shared" si="15"/>
        <v>4.5494662168379829E-2</v>
      </c>
      <c r="E217" s="4">
        <f t="shared" si="16"/>
        <v>2.0731939016300154</v>
      </c>
      <c r="F217" s="4">
        <f t="shared" si="17"/>
        <v>3.897507357444896</v>
      </c>
      <c r="G217" s="4">
        <f t="shared" si="18"/>
        <v>3.8302699152059083</v>
      </c>
      <c r="I217" s="4">
        <f t="shared" si="19"/>
        <v>1.0454946621683798</v>
      </c>
    </row>
    <row r="218" spans="1:9" x14ac:dyDescent="0.2">
      <c r="A218" s="4">
        <f>IF('True_Odds_Calculator_3-way'!A219="","",'True_Odds_Calculator_3-way'!A219)</f>
        <v>2.4300000000000002</v>
      </c>
      <c r="B218" s="4">
        <f>IF('True_Odds_Calculator_3-way'!B219="","",'True_Odds_Calculator_3-way'!B219)</f>
        <v>3.35</v>
      </c>
      <c r="C218" s="4">
        <f>IF('True_Odds_Calculator_3-way'!C219="","",'True_Odds_Calculator_3-way'!C219)</f>
        <v>2.99</v>
      </c>
      <c r="D218" s="4">
        <f t="shared" si="15"/>
        <v>4.4478256966540064E-2</v>
      </c>
      <c r="E218" s="4">
        <f t="shared" si="16"/>
        <v>2.5208185067816209</v>
      </c>
      <c r="F218" s="4">
        <f t="shared" si="17"/>
        <v>3.5250815914170244</v>
      </c>
      <c r="G218" s="4">
        <f t="shared" si="18"/>
        <v>3.1286950389039414</v>
      </c>
      <c r="I218" s="4">
        <f t="shared" si="19"/>
        <v>1.0444782569665401</v>
      </c>
    </row>
    <row r="219" spans="1:9" x14ac:dyDescent="0.2">
      <c r="A219" s="4">
        <f>IF('True_Odds_Calculator_3-way'!A220="","",'True_Odds_Calculator_3-way'!A220)</f>
        <v>3.17</v>
      </c>
      <c r="B219" s="4">
        <f>IF('True_Odds_Calculator_3-way'!B220="","",'True_Odds_Calculator_3-way'!B220)</f>
        <v>3.16</v>
      </c>
      <c r="C219" s="4">
        <f>IF('True_Odds_Calculator_3-way'!C220="","",'True_Odds_Calculator_3-way'!C220)</f>
        <v>2.4300000000000002</v>
      </c>
      <c r="D219" s="4">
        <f t="shared" si="15"/>
        <v>4.3435743196598819E-2</v>
      </c>
      <c r="E219" s="4">
        <f t="shared" si="16"/>
        <v>3.3224927904223169</v>
      </c>
      <c r="F219" s="4">
        <f t="shared" si="17"/>
        <v>3.3115092166713613</v>
      </c>
      <c r="G219" s="4">
        <f t="shared" si="18"/>
        <v>2.5186122125538071</v>
      </c>
      <c r="I219" s="4">
        <f t="shared" si="19"/>
        <v>1.0434357431965988</v>
      </c>
    </row>
    <row r="220" spans="1:9" x14ac:dyDescent="0.2">
      <c r="A220" s="4">
        <f>IF('True_Odds_Calculator_3-way'!A221="","",'True_Odds_Calculator_3-way'!A221)</f>
        <v>1.74</v>
      </c>
      <c r="B220" s="4">
        <f>IF('True_Odds_Calculator_3-way'!B221="","",'True_Odds_Calculator_3-way'!B221)</f>
        <v>3.51</v>
      </c>
      <c r="C220" s="4">
        <f>IF('True_Odds_Calculator_3-way'!C221="","",'True_Odds_Calculator_3-way'!C221)</f>
        <v>5.33</v>
      </c>
      <c r="D220" s="4">
        <f t="shared" si="15"/>
        <v>4.7230189366438191E-2</v>
      </c>
      <c r="E220" s="4">
        <f t="shared" si="16"/>
        <v>1.78900718593848</v>
      </c>
      <c r="F220" s="4">
        <f t="shared" si="17"/>
        <v>3.7153052473522865</v>
      </c>
      <c r="G220" s="4">
        <f t="shared" si="18"/>
        <v>5.818220262188122</v>
      </c>
      <c r="I220" s="4">
        <f t="shared" si="19"/>
        <v>1.0472301893664382</v>
      </c>
    </row>
    <row r="221" spans="1:9" x14ac:dyDescent="0.2">
      <c r="A221" s="4">
        <f>IF('True_Odds_Calculator_3-way'!A222="","",'True_Odds_Calculator_3-way'!A222)</f>
        <v>2.8</v>
      </c>
      <c r="B221" s="4">
        <f>IF('True_Odds_Calculator_3-way'!B222="","",'True_Odds_Calculator_3-way'!B222)</f>
        <v>3.3</v>
      </c>
      <c r="C221" s="4">
        <f>IF('True_Odds_Calculator_3-way'!C222="","",'True_Odds_Calculator_3-way'!C222)</f>
        <v>2.6</v>
      </c>
      <c r="D221" s="4">
        <f t="shared" si="15"/>
        <v>4.4788544788544771E-2</v>
      </c>
      <c r="E221" s="4">
        <f t="shared" si="16"/>
        <v>2.9221537463509564</v>
      </c>
      <c r="F221" s="4">
        <f t="shared" si="17"/>
        <v>3.4710075130032743</v>
      </c>
      <c r="G221" s="4">
        <f t="shared" si="18"/>
        <v>2.7049992493619577</v>
      </c>
      <c r="I221" s="4">
        <f t="shared" si="19"/>
        <v>1.0447885447885448</v>
      </c>
    </row>
    <row r="222" spans="1:9" x14ac:dyDescent="0.2">
      <c r="A222" s="4">
        <f>IF('True_Odds_Calculator_3-way'!A223="","",'True_Odds_Calculator_3-way'!A223)</f>
        <v>1.5</v>
      </c>
      <c r="B222" s="4">
        <f>IF('True_Odds_Calculator_3-way'!B223="","",'True_Odds_Calculator_3-way'!B223)</f>
        <v>4.22</v>
      </c>
      <c r="C222" s="4">
        <f>IF('True_Odds_Calculator_3-way'!C223="","",'True_Odds_Calculator_3-way'!C223)</f>
        <v>6.78</v>
      </c>
      <c r="D222" s="4">
        <f t="shared" si="15"/>
        <v>5.1126116679947931E-2</v>
      </c>
      <c r="E222" s="4">
        <f t="shared" si="16"/>
        <v>1.5393505068112856</v>
      </c>
      <c r="F222" s="4">
        <f t="shared" si="17"/>
        <v>4.5470090903311924</v>
      </c>
      <c r="G222" s="4">
        <f t="shared" si="18"/>
        <v>7.6657378630371857</v>
      </c>
      <c r="I222" s="4">
        <f t="shared" si="19"/>
        <v>1.0511261166799479</v>
      </c>
    </row>
    <row r="223" spans="1:9" x14ac:dyDescent="0.2">
      <c r="A223" s="4">
        <f>IF('True_Odds_Calculator_3-way'!A224="","",'True_Odds_Calculator_3-way'!A224)</f>
        <v>4.04</v>
      </c>
      <c r="B223" s="4">
        <f>IF('True_Odds_Calculator_3-way'!B224="","",'True_Odds_Calculator_3-way'!B224)</f>
        <v>3.73</v>
      </c>
      <c r="C223" s="4">
        <f>IF('True_Odds_Calculator_3-way'!C224="","",'True_Odds_Calculator_3-way'!C224)</f>
        <v>1.82</v>
      </c>
      <c r="D223" s="4">
        <f t="shared" si="15"/>
        <v>6.5071816671105065E-2</v>
      </c>
      <c r="E223" s="4">
        <f t="shared" si="16"/>
        <v>4.4280283280728021</v>
      </c>
      <c r="F223" s="4">
        <f t="shared" si="17"/>
        <v>4.0583442308435957</v>
      </c>
      <c r="G223" s="4">
        <f t="shared" si="18"/>
        <v>1.8948008684072639</v>
      </c>
      <c r="I223" s="4">
        <f t="shared" si="19"/>
        <v>1.0650718166711051</v>
      </c>
    </row>
    <row r="224" spans="1:9" x14ac:dyDescent="0.2">
      <c r="A224" s="4">
        <f>IF('True_Odds_Calculator_3-way'!A225="","",'True_Odds_Calculator_3-way'!A225)</f>
        <v>2.06</v>
      </c>
      <c r="B224" s="4">
        <f>IF('True_Odds_Calculator_3-way'!B225="","",'True_Odds_Calculator_3-way'!B225)</f>
        <v>3.47</v>
      </c>
      <c r="C224" s="4">
        <f>IF('True_Odds_Calculator_3-way'!C225="","",'True_Odds_Calculator_3-way'!C225)</f>
        <v>3.43</v>
      </c>
      <c r="D224" s="4">
        <f t="shared" si="15"/>
        <v>6.5166520748602519E-2</v>
      </c>
      <c r="E224" s="4">
        <f t="shared" si="16"/>
        <v>2.1564982901928977</v>
      </c>
      <c r="F224" s="4">
        <f t="shared" si="17"/>
        <v>3.7528766110128839</v>
      </c>
      <c r="G224" s="4">
        <f t="shared" si="18"/>
        <v>3.7061330612763981</v>
      </c>
      <c r="I224" s="4">
        <f t="shared" si="19"/>
        <v>1.0651665207486025</v>
      </c>
    </row>
    <row r="225" spans="1:9" x14ac:dyDescent="0.2">
      <c r="A225" s="4">
        <f>IF('True_Odds_Calculator_3-way'!A226="","",'True_Odds_Calculator_3-way'!A226)</f>
        <v>3.09</v>
      </c>
      <c r="B225" s="4">
        <f>IF('True_Odds_Calculator_3-way'!B226="","",'True_Odds_Calculator_3-way'!B226)</f>
        <v>3.22</v>
      </c>
      <c r="C225" s="4">
        <f>IF('True_Odds_Calculator_3-way'!C226="","",'True_Odds_Calculator_3-way'!C226)</f>
        <v>2.54</v>
      </c>
      <c r="D225" s="4">
        <f t="shared" si="15"/>
        <v>2.788438908201063E-2</v>
      </c>
      <c r="E225" s="4">
        <f t="shared" si="16"/>
        <v>3.1813719311243194</v>
      </c>
      <c r="F225" s="4">
        <f t="shared" si="17"/>
        <v>3.3193455023954197</v>
      </c>
      <c r="G225" s="4">
        <f t="shared" si="18"/>
        <v>2.6014162716147422</v>
      </c>
      <c r="I225" s="4">
        <f t="shared" si="19"/>
        <v>1.0278843890820106</v>
      </c>
    </row>
    <row r="226" spans="1:9" x14ac:dyDescent="0.2">
      <c r="A226" s="4">
        <f>IF('True_Odds_Calculator_3-way'!A227="","",'True_Odds_Calculator_3-way'!A227)</f>
        <v>14.15</v>
      </c>
      <c r="B226" s="4">
        <f>IF('True_Odds_Calculator_3-way'!B227="","",'True_Odds_Calculator_3-way'!B227)</f>
        <v>5.78</v>
      </c>
      <c r="C226" s="4">
        <f>IF('True_Odds_Calculator_3-way'!C227="","",'True_Odds_Calculator_3-way'!C227)</f>
        <v>1.28</v>
      </c>
      <c r="D226" s="4">
        <f t="shared" si="15"/>
        <v>2.4931758714710206E-2</v>
      </c>
      <c r="E226" s="4">
        <f t="shared" si="16"/>
        <v>16.035716838667646</v>
      </c>
      <c r="F226" s="4">
        <f t="shared" si="17"/>
        <v>6.0716529959037979</v>
      </c>
      <c r="G226" s="4">
        <f t="shared" si="18"/>
        <v>1.2937624633904639</v>
      </c>
      <c r="I226" s="4">
        <f t="shared" si="19"/>
        <v>1.0249317587147102</v>
      </c>
    </row>
    <row r="227" spans="1:9" x14ac:dyDescent="0.2">
      <c r="A227" s="4">
        <f>IF('True_Odds_Calculator_3-way'!A228="","",'True_Odds_Calculator_3-way'!A228)</f>
        <v>1.99</v>
      </c>
      <c r="B227" s="4">
        <f>IF('True_Odds_Calculator_3-way'!B228="","",'True_Odds_Calculator_3-way'!B228)</f>
        <v>3.78</v>
      </c>
      <c r="C227" s="4">
        <f>IF('True_Odds_Calculator_3-way'!C228="","",'True_Odds_Calculator_3-way'!C228)</f>
        <v>3.89</v>
      </c>
      <c r="D227" s="4">
        <f t="shared" si="15"/>
        <v>2.4132236104694726E-2</v>
      </c>
      <c r="E227" s="4">
        <f t="shared" si="16"/>
        <v>2.0223735832119725</v>
      </c>
      <c r="F227" s="4">
        <f t="shared" si="17"/>
        <v>3.8985414589176837</v>
      </c>
      <c r="G227" s="4">
        <f t="shared" si="18"/>
        <v>4.0156557561602773</v>
      </c>
      <c r="I227" s="4">
        <f t="shared" si="19"/>
        <v>1.0241322361046947</v>
      </c>
    </row>
    <row r="228" spans="1:9" x14ac:dyDescent="0.2">
      <c r="A228" s="4">
        <f>IF('True_Odds_Calculator_3-way'!A229="","",'True_Odds_Calculator_3-way'!A229)</f>
        <v>1.84</v>
      </c>
      <c r="B228" s="4">
        <f>IF('True_Odds_Calculator_3-way'!B229="","",'True_Odds_Calculator_3-way'!B229)</f>
        <v>3.56</v>
      </c>
      <c r="C228" s="4">
        <f>IF('True_Odds_Calculator_3-way'!C229="","",'True_Odds_Calculator_3-way'!C229)</f>
        <v>5.0199999999999996</v>
      </c>
      <c r="D228" s="4">
        <f t="shared" si="15"/>
        <v>2.3580324525055651E-2</v>
      </c>
      <c r="E228" s="4">
        <f t="shared" si="16"/>
        <v>1.867001696953841</v>
      </c>
      <c r="F228" s="4">
        <f t="shared" si="17"/>
        <v>3.6624835604281238</v>
      </c>
      <c r="G228" s="4">
        <f t="shared" si="18"/>
        <v>5.2262146340967233</v>
      </c>
      <c r="I228" s="4">
        <f t="shared" si="19"/>
        <v>1.0235803245250557</v>
      </c>
    </row>
    <row r="229" spans="1:9" x14ac:dyDescent="0.2">
      <c r="A229" s="4">
        <f>IF('True_Odds_Calculator_3-way'!A230="","",'True_Odds_Calculator_3-way'!A230)</f>
        <v>2.75</v>
      </c>
      <c r="B229" s="4">
        <f>IF('True_Odds_Calculator_3-way'!B230="","",'True_Odds_Calculator_3-way'!B230)</f>
        <v>3.64</v>
      </c>
      <c r="C229" s="4">
        <f>IF('True_Odds_Calculator_3-way'!C230="","",'True_Odds_Calculator_3-way'!C230)</f>
        <v>2.61</v>
      </c>
      <c r="D229" s="4">
        <f t="shared" si="15"/>
        <v>2.1503400813745799E-2</v>
      </c>
      <c r="E229" s="4">
        <f t="shared" si="16"/>
        <v>2.805296463059336</v>
      </c>
      <c r="F229" s="4">
        <f t="shared" si="17"/>
        <v>3.7375147229229362</v>
      </c>
      <c r="G229" s="4">
        <f t="shared" si="18"/>
        <v>2.6597586550926087</v>
      </c>
      <c r="I229" s="4">
        <f t="shared" si="19"/>
        <v>1.0215034008137458</v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1.84</v>
      </c>
      <c r="B2" s="4">
        <f>IF('True_Odds_Calculator_2-way'!B3="","",'True_Odds_Calculator_2-way'!B3)</f>
        <v>2.04</v>
      </c>
      <c r="C2" s="4">
        <f>1/A2</f>
        <v>0.54347826086956519</v>
      </c>
      <c r="D2">
        <f>1/B2</f>
        <v>0.49019607843137253</v>
      </c>
      <c r="E2">
        <f>C2+D2-1</f>
        <v>3.3674339300937772E-2</v>
      </c>
      <c r="F2">
        <f>C2+D2-(C2*D2)-1</f>
        <v>-0.23273657289002547</v>
      </c>
      <c r="G2">
        <v>0</v>
      </c>
      <c r="H2">
        <f>C2*D2</f>
        <v>0.2664109121909633</v>
      </c>
      <c r="I2">
        <f>((-4*F2*H2)^0.5)/(2*F2)</f>
        <v>-1.0699012312772824</v>
      </c>
      <c r="J2">
        <f>(-((-4*F2*H2)^0.5))/(2*F2)</f>
        <v>1.0699012312772824</v>
      </c>
      <c r="K2">
        <f>IF(A2="","",(C2/($J2+C2-($J2*C2))))</f>
        <v>0.52667142178083093</v>
      </c>
      <c r="L2">
        <f>IF(B2="","",(D2/($J2+D2-($J2*D2))))</f>
        <v>0.47332857821916891</v>
      </c>
      <c r="M2">
        <f>IF(A2="","",1/K2)</f>
        <v>1.8987170342729172</v>
      </c>
      <c r="N2">
        <f>IF(B2="","",1/L2)</f>
        <v>2.1126972805283741</v>
      </c>
    </row>
    <row r="3" spans="1:14" x14ac:dyDescent="0.25">
      <c r="A3" s="4">
        <f>IF('True_Odds_Calculator_2-way'!A4="","",'True_Odds_Calculator_2-way'!A4)</f>
        <v>2.14</v>
      </c>
      <c r="B3" s="4">
        <f>IF('True_Odds_Calculator_2-way'!B4="","",'True_Odds_Calculator_2-way'!B4)</f>
        <v>1.78</v>
      </c>
      <c r="C3" s="4">
        <f t="shared" ref="C3:C66" si="0">1/A3</f>
        <v>0.46728971962616822</v>
      </c>
      <c r="D3">
        <f t="shared" ref="D3:D66" si="1">1/B3</f>
        <v>0.5617977528089888</v>
      </c>
      <c r="E3">
        <f t="shared" ref="E3:E66" si="2">C3+D3-1</f>
        <v>2.908747243515708E-2</v>
      </c>
      <c r="F3">
        <f t="shared" ref="F3:F66" si="3">C3+D3-(C3*D3)-1</f>
        <v>-0.23343484196156661</v>
      </c>
      <c r="G3">
        <v>0</v>
      </c>
      <c r="H3">
        <f t="shared" ref="H3:H66" si="4">C3*D3</f>
        <v>0.26252231439672374</v>
      </c>
      <c r="I3">
        <f t="shared" ref="I3:I66" si="5">((-4*F3*H3)^0.5)/(2*F3)</f>
        <v>-1.0604746049596299</v>
      </c>
      <c r="J3">
        <f t="shared" ref="J3:J66" si="6">(-((-4*F3*H3)^0.5))/(2*F3)</f>
        <v>1.0604746049596299</v>
      </c>
      <c r="K3">
        <f t="shared" ref="K3:K66" si="7">IF(A3="","",(C3/($J3+C3-($J3*C3))))</f>
        <v>0.45270560758361844</v>
      </c>
      <c r="L3">
        <f t="shared" ref="L3:L66" si="8">IF(B3="","",(D3/($J3+D3-($J3*D3))))</f>
        <v>0.54729439241638145</v>
      </c>
      <c r="M3">
        <f t="shared" ref="M3:M66" si="9">IF(A3="","",1/K3)</f>
        <v>2.2089410496539781</v>
      </c>
      <c r="N3">
        <f t="shared" ref="N3:N66" si="10">IF(B3="","",1/L3)</f>
        <v>1.8271701918685113</v>
      </c>
    </row>
    <row r="4" spans="1:14" x14ac:dyDescent="0.25">
      <c r="A4" s="4">
        <f>IF('True_Odds_Calculator_2-way'!A5="","",'True_Odds_Calculator_2-way'!A5)</f>
        <v>1.88</v>
      </c>
      <c r="B4" s="4">
        <f>IF('True_Odds_Calculator_2-way'!B5="","",'True_Odds_Calculator_2-way'!B5)</f>
        <v>2.0099999999999998</v>
      </c>
      <c r="C4" s="4">
        <f t="shared" si="0"/>
        <v>0.53191489361702127</v>
      </c>
      <c r="D4">
        <f t="shared" si="1"/>
        <v>0.49751243781094534</v>
      </c>
      <c r="E4">
        <f t="shared" si="2"/>
        <v>2.9427331427966497E-2</v>
      </c>
      <c r="F4">
        <f t="shared" si="3"/>
        <v>-0.23520694400338749</v>
      </c>
      <c r="G4">
        <v>0</v>
      </c>
      <c r="H4">
        <f t="shared" si="4"/>
        <v>0.26463427543135393</v>
      </c>
      <c r="I4">
        <f t="shared" si="5"/>
        <v>-1.060713208766217</v>
      </c>
      <c r="J4">
        <f t="shared" si="6"/>
        <v>1.060713208766217</v>
      </c>
      <c r="K4">
        <f t="shared" si="7"/>
        <v>0.5172161542198922</v>
      </c>
      <c r="L4">
        <f t="shared" si="8"/>
        <v>0.48278384578010813</v>
      </c>
      <c r="M4">
        <f t="shared" si="9"/>
        <v>1.9334276237142709</v>
      </c>
      <c r="N4">
        <f t="shared" si="10"/>
        <v>2.0713203408538785</v>
      </c>
    </row>
    <row r="5" spans="1:14" x14ac:dyDescent="0.25">
      <c r="A5" s="4">
        <f>IF('True_Odds_Calculator_2-way'!A6="","",'True_Odds_Calculator_2-way'!A6)</f>
        <v>1.65</v>
      </c>
      <c r="B5" s="4">
        <f>IF('True_Odds_Calculator_2-way'!B6="","",'True_Odds_Calculator_2-way'!B6)</f>
        <v>2.34</v>
      </c>
      <c r="C5" s="4">
        <f t="shared" si="0"/>
        <v>0.60606060606060608</v>
      </c>
      <c r="D5">
        <f t="shared" si="1"/>
        <v>0.42735042735042739</v>
      </c>
      <c r="E5">
        <f t="shared" si="2"/>
        <v>3.3411033411033575E-2</v>
      </c>
      <c r="F5">
        <f t="shared" si="3"/>
        <v>-0.22558922558922545</v>
      </c>
      <c r="G5">
        <v>0</v>
      </c>
      <c r="H5">
        <f t="shared" si="4"/>
        <v>0.25900025900025903</v>
      </c>
      <c r="I5">
        <f t="shared" si="5"/>
        <v>-1.0714969088698143</v>
      </c>
      <c r="J5">
        <f t="shared" si="6"/>
        <v>1.0714969088698143</v>
      </c>
      <c r="K5">
        <f t="shared" si="7"/>
        <v>0.58945824981795969</v>
      </c>
      <c r="L5">
        <f t="shared" si="8"/>
        <v>0.41054175018204025</v>
      </c>
      <c r="M5">
        <f t="shared" si="9"/>
        <v>1.6964729907653791</v>
      </c>
      <c r="N5">
        <f t="shared" si="10"/>
        <v>2.4358058578855508</v>
      </c>
    </row>
    <row r="6" spans="1:14" x14ac:dyDescent="0.25">
      <c r="A6" s="4">
        <f>IF('True_Odds_Calculator_2-way'!A7="","",'True_Odds_Calculator_2-way'!A7)</f>
        <v>2.12</v>
      </c>
      <c r="B6" s="4">
        <f>IF('True_Odds_Calculator_2-way'!B7="","",'True_Odds_Calculator_2-way'!B7)</f>
        <v>1.78</v>
      </c>
      <c r="C6" s="4">
        <f t="shared" si="0"/>
        <v>0.47169811320754712</v>
      </c>
      <c r="D6">
        <f t="shared" si="1"/>
        <v>0.5617977528089888</v>
      </c>
      <c r="E6">
        <f t="shared" si="2"/>
        <v>3.3495866016535869E-2</v>
      </c>
      <c r="F6">
        <f t="shared" si="3"/>
        <v>-0.23150307398770409</v>
      </c>
      <c r="G6">
        <v>0</v>
      </c>
      <c r="H6">
        <f t="shared" si="4"/>
        <v>0.26499894000423996</v>
      </c>
      <c r="I6">
        <f t="shared" si="5"/>
        <v>-1.0699012312772822</v>
      </c>
      <c r="J6">
        <f t="shared" si="6"/>
        <v>1.0699012312772822</v>
      </c>
      <c r="K6">
        <f t="shared" si="7"/>
        <v>0.45489916365833472</v>
      </c>
      <c r="L6">
        <f t="shared" si="8"/>
        <v>0.54510083634166528</v>
      </c>
      <c r="M6">
        <f t="shared" si="9"/>
        <v>2.1982893790305562</v>
      </c>
      <c r="N6">
        <f t="shared" si="10"/>
        <v>1.83452296039628</v>
      </c>
    </row>
    <row r="7" spans="1:14" x14ac:dyDescent="0.25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0.43859649122807021</v>
      </c>
      <c r="D7">
        <f t="shared" si="1"/>
        <v>0.59523809523809523</v>
      </c>
      <c r="E7">
        <f t="shared" si="2"/>
        <v>3.383458646616555E-2</v>
      </c>
      <c r="F7">
        <f t="shared" si="3"/>
        <v>-0.2272347535505429</v>
      </c>
      <c r="G7">
        <v>0</v>
      </c>
      <c r="H7">
        <f t="shared" si="4"/>
        <v>0.26106934001670845</v>
      </c>
      <c r="I7">
        <f t="shared" si="5"/>
        <v>-1.0718661571406805</v>
      </c>
      <c r="J7">
        <f t="shared" si="6"/>
        <v>1.0718661571406805</v>
      </c>
      <c r="K7">
        <f t="shared" si="7"/>
        <v>0.42158717195874679</v>
      </c>
      <c r="L7">
        <f t="shared" si="8"/>
        <v>0.57841282804125305</v>
      </c>
      <c r="M7">
        <f t="shared" si="9"/>
        <v>2.3719886811400706</v>
      </c>
      <c r="N7">
        <f t="shared" si="10"/>
        <v>1.728868986855663</v>
      </c>
    </row>
    <row r="8" spans="1:14" x14ac:dyDescent="0.25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1.69</v>
      </c>
      <c r="C8" s="4">
        <f t="shared" si="0"/>
        <v>0.4464285714285714</v>
      </c>
      <c r="D8">
        <f t="shared" si="1"/>
        <v>0.59171597633136097</v>
      </c>
      <c r="E8">
        <f t="shared" si="2"/>
        <v>3.8144547759932479E-2</v>
      </c>
      <c r="F8">
        <f t="shared" si="3"/>
        <v>-0.22601437024513937</v>
      </c>
      <c r="G8">
        <v>0</v>
      </c>
      <c r="H8">
        <f t="shared" si="4"/>
        <v>0.26415891800507185</v>
      </c>
      <c r="I8">
        <f t="shared" si="5"/>
        <v>-1.0810968751610266</v>
      </c>
      <c r="J8">
        <f t="shared" si="6"/>
        <v>1.0810968751610266</v>
      </c>
      <c r="K8">
        <f t="shared" si="7"/>
        <v>0.42724815706868025</v>
      </c>
      <c r="L8">
        <f t="shared" si="8"/>
        <v>0.57275184293131953</v>
      </c>
      <c r="M8">
        <f t="shared" si="9"/>
        <v>2.3405601251996737</v>
      </c>
      <c r="N8">
        <f t="shared" si="10"/>
        <v>1.7459568438611086</v>
      </c>
    </row>
    <row r="9" spans="1:14" x14ac:dyDescent="0.25">
      <c r="A9" s="4">
        <f>IF('True_Odds_Calculator_2-way'!A10="","",'True_Odds_Calculator_2-way'!A10)</f>
        <v>1.97</v>
      </c>
      <c r="B9" s="4">
        <f>IF('True_Odds_Calculator_2-way'!B10="","",'True_Odds_Calculator_2-way'!B10)</f>
        <v>1.93</v>
      </c>
      <c r="C9" s="4">
        <f t="shared" si="0"/>
        <v>0.50761421319796951</v>
      </c>
      <c r="D9">
        <f t="shared" si="1"/>
        <v>0.5181347150259068</v>
      </c>
      <c r="E9">
        <f t="shared" si="2"/>
        <v>2.5748928223876311E-2</v>
      </c>
      <c r="F9">
        <f t="shared" si="3"/>
        <v>-0.23726361747455349</v>
      </c>
      <c r="G9">
        <v>0</v>
      </c>
      <c r="H9">
        <f t="shared" si="4"/>
        <v>0.26301254569842986</v>
      </c>
      <c r="I9">
        <f t="shared" si="5"/>
        <v>-1.0528649266733445</v>
      </c>
      <c r="J9">
        <f t="shared" si="6"/>
        <v>1.0528649266733445</v>
      </c>
      <c r="K9">
        <f t="shared" si="7"/>
        <v>0.49473625880060179</v>
      </c>
      <c r="L9">
        <f t="shared" si="8"/>
        <v>0.50526374119939821</v>
      </c>
      <c r="M9">
        <f t="shared" si="9"/>
        <v>2.021278978873144</v>
      </c>
      <c r="N9">
        <f t="shared" si="10"/>
        <v>1.9791643818062103</v>
      </c>
    </row>
    <row r="10" spans="1:14" x14ac:dyDescent="0.25">
      <c r="A10" s="4">
        <f>IF('True_Odds_Calculator_2-way'!A11="","",'True_Odds_Calculator_2-way'!A11)</f>
        <v>1.45</v>
      </c>
      <c r="B10" s="4">
        <f>IF('True_Odds_Calculator_2-way'!B11="","",'True_Odds_Calculator_2-way'!B11)</f>
        <v>2.88</v>
      </c>
      <c r="C10" s="4">
        <f t="shared" si="0"/>
        <v>0.68965517241379315</v>
      </c>
      <c r="D10">
        <f t="shared" si="1"/>
        <v>0.34722222222222221</v>
      </c>
      <c r="E10">
        <f t="shared" si="2"/>
        <v>3.687739463601547E-2</v>
      </c>
      <c r="F10">
        <f t="shared" si="3"/>
        <v>-0.2025862068965516</v>
      </c>
      <c r="G10">
        <v>0</v>
      </c>
      <c r="H10">
        <f t="shared" si="4"/>
        <v>0.23946360153256704</v>
      </c>
      <c r="I10">
        <f t="shared" si="5"/>
        <v>-1.0872134550890706</v>
      </c>
      <c r="J10">
        <f t="shared" si="6"/>
        <v>1.0872134550890706</v>
      </c>
      <c r="K10">
        <f t="shared" si="7"/>
        <v>0.67148071118506758</v>
      </c>
      <c r="L10">
        <f t="shared" si="8"/>
        <v>0.32851928881493242</v>
      </c>
      <c r="M10">
        <f t="shared" si="9"/>
        <v>1.4892460547900814</v>
      </c>
      <c r="N10">
        <f t="shared" si="10"/>
        <v>3.0439612955674531</v>
      </c>
    </row>
    <row r="11" spans="1:14" x14ac:dyDescent="0.25">
      <c r="A11" s="4">
        <f>IF('True_Odds_Calculator_2-way'!A12="","",'True_Odds_Calculator_2-way'!A12)</f>
        <v>2.06</v>
      </c>
      <c r="B11" s="4">
        <f>IF('True_Odds_Calculator_2-way'!B12="","",'True_Odds_Calculator_2-way'!B12)</f>
        <v>1.84</v>
      </c>
      <c r="C11" s="4">
        <f t="shared" si="0"/>
        <v>0.4854368932038835</v>
      </c>
      <c r="D11">
        <f t="shared" si="1"/>
        <v>0.54347826086956519</v>
      </c>
      <c r="E11">
        <f t="shared" si="2"/>
        <v>2.891515407344869E-2</v>
      </c>
      <c r="F11">
        <f t="shared" si="3"/>
        <v>-0.23490924440692273</v>
      </c>
      <c r="G11">
        <v>0</v>
      </c>
      <c r="H11">
        <f t="shared" si="4"/>
        <v>0.26382439848037148</v>
      </c>
      <c r="I11">
        <f t="shared" si="5"/>
        <v>-1.0597597584982434</v>
      </c>
      <c r="J11">
        <f t="shared" si="6"/>
        <v>1.0597597584982434</v>
      </c>
      <c r="K11">
        <f t="shared" si="7"/>
        <v>0.47095494984925418</v>
      </c>
      <c r="L11">
        <f t="shared" si="8"/>
        <v>0.52904505015074577</v>
      </c>
      <c r="M11">
        <f t="shared" si="9"/>
        <v>2.123345344008138</v>
      </c>
      <c r="N11">
        <f t="shared" si="10"/>
        <v>1.8901981971385247</v>
      </c>
    </row>
    <row r="12" spans="1:14" x14ac:dyDescent="0.25">
      <c r="A12" s="4">
        <f>IF('True_Odds_Calculator_2-way'!A13="","",'True_Odds_Calculator_2-way'!A13)</f>
        <v>2.1</v>
      </c>
      <c r="B12" s="4">
        <f>IF('True_Odds_Calculator_2-way'!B13="","",'True_Odds_Calculator_2-way'!B13)</f>
        <v>1.79</v>
      </c>
      <c r="C12" s="4">
        <f t="shared" si="0"/>
        <v>0.47619047619047616</v>
      </c>
      <c r="D12">
        <f t="shared" si="1"/>
        <v>0.55865921787709494</v>
      </c>
      <c r="E12">
        <f t="shared" si="2"/>
        <v>3.4849694067571102E-2</v>
      </c>
      <c r="F12">
        <f t="shared" si="3"/>
        <v>-0.2311785049215217</v>
      </c>
      <c r="G12">
        <v>0</v>
      </c>
      <c r="H12">
        <f t="shared" si="4"/>
        <v>0.2660281989890928</v>
      </c>
      <c r="I12">
        <f t="shared" si="5"/>
        <v>-1.072729223145815</v>
      </c>
      <c r="J12">
        <f t="shared" si="6"/>
        <v>1.072729223145815</v>
      </c>
      <c r="K12">
        <f t="shared" si="7"/>
        <v>0.4587151448829464</v>
      </c>
      <c r="L12">
        <f t="shared" si="8"/>
        <v>0.5412848551170536</v>
      </c>
      <c r="M12">
        <f t="shared" si="9"/>
        <v>2.1800021454603971</v>
      </c>
      <c r="N12">
        <f t="shared" si="10"/>
        <v>1.8474560862851939</v>
      </c>
    </row>
    <row r="13" spans="1:14" x14ac:dyDescent="0.25">
      <c r="A13" s="4">
        <f>IF('True_Odds_Calculator_2-way'!A14="","",'True_Odds_Calculator_2-way'!A14)</f>
        <v>2.2999999999999998</v>
      </c>
      <c r="B13" s="4">
        <f>IF('True_Odds_Calculator_2-way'!B14="","",'True_Odds_Calculator_2-way'!B14)</f>
        <v>1.63</v>
      </c>
      <c r="C13" s="4">
        <f t="shared" si="0"/>
        <v>0.43478260869565222</v>
      </c>
      <c r="D13">
        <f t="shared" si="1"/>
        <v>0.61349693251533743</v>
      </c>
      <c r="E13">
        <f t="shared" si="2"/>
        <v>4.8279541210989763E-2</v>
      </c>
      <c r="F13">
        <f t="shared" si="3"/>
        <v>-0.21845825553480913</v>
      </c>
      <c r="G13">
        <v>0</v>
      </c>
      <c r="H13">
        <f t="shared" si="4"/>
        <v>0.26673779674579889</v>
      </c>
      <c r="I13">
        <f t="shared" si="5"/>
        <v>-1.1049892402196602</v>
      </c>
      <c r="J13">
        <f t="shared" si="6"/>
        <v>1.1049892402196602</v>
      </c>
      <c r="K13">
        <f t="shared" si="7"/>
        <v>0.41042714588044982</v>
      </c>
      <c r="L13">
        <f t="shared" si="8"/>
        <v>0.58957285411955018</v>
      </c>
      <c r="M13">
        <f t="shared" si="9"/>
        <v>2.4364860122855578</v>
      </c>
      <c r="N13">
        <f t="shared" si="10"/>
        <v>1.6961432213383858</v>
      </c>
    </row>
    <row r="14" spans="1:14" x14ac:dyDescent="0.25">
      <c r="A14" s="4">
        <f>IF('True_Odds_Calculator_2-way'!A15="","",'True_Odds_Calculator_2-way'!A15)</f>
        <v>2.7</v>
      </c>
      <c r="B14" s="4">
        <f>IF('True_Odds_Calculator_2-way'!B15="","",'True_Odds_Calculator_2-way'!B15)</f>
        <v>1.52</v>
      </c>
      <c r="C14" s="4">
        <f t="shared" si="0"/>
        <v>0.37037037037037035</v>
      </c>
      <c r="D14">
        <f t="shared" si="1"/>
        <v>0.65789473684210531</v>
      </c>
      <c r="E14">
        <f t="shared" si="2"/>
        <v>2.8265107212475549E-2</v>
      </c>
      <c r="F14">
        <f t="shared" si="3"/>
        <v>-0.21539961013645237</v>
      </c>
      <c r="G14">
        <v>0</v>
      </c>
      <c r="H14">
        <f t="shared" si="4"/>
        <v>0.24366471734892789</v>
      </c>
      <c r="I14">
        <f t="shared" si="5"/>
        <v>-1.0635890745287924</v>
      </c>
      <c r="J14">
        <f t="shared" si="6"/>
        <v>1.0635890745287924</v>
      </c>
      <c r="K14">
        <f t="shared" si="7"/>
        <v>0.35611249312157012</v>
      </c>
      <c r="L14">
        <f t="shared" si="8"/>
        <v>0.6438875068784301</v>
      </c>
      <c r="M14">
        <f t="shared" si="9"/>
        <v>2.808101426698947</v>
      </c>
      <c r="N14">
        <f t="shared" si="10"/>
        <v>1.5530663187549718</v>
      </c>
    </row>
    <row r="15" spans="1:14" x14ac:dyDescent="0.25">
      <c r="A15" s="4">
        <f>IF('True_Odds_Calculator_2-way'!A16="","",'True_Odds_Calculator_2-way'!A16)</f>
        <v>2.4300000000000002</v>
      </c>
      <c r="B15" s="4">
        <f>IF('True_Odds_Calculator_2-way'!B16="","",'True_Odds_Calculator_2-way'!B16)</f>
        <v>1.61</v>
      </c>
      <c r="C15" s="4">
        <f t="shared" si="0"/>
        <v>0.41152263374485593</v>
      </c>
      <c r="D15">
        <f t="shared" si="1"/>
        <v>0.6211180124223602</v>
      </c>
      <c r="E15">
        <f t="shared" si="2"/>
        <v>3.2640646167216181E-2</v>
      </c>
      <c r="F15">
        <f t="shared" si="3"/>
        <v>-0.22296347417120366</v>
      </c>
      <c r="G15">
        <v>0</v>
      </c>
      <c r="H15">
        <f t="shared" si="4"/>
        <v>0.25560412033841978</v>
      </c>
      <c r="I15">
        <f t="shared" si="5"/>
        <v>-1.0706981783012146</v>
      </c>
      <c r="J15">
        <f t="shared" si="6"/>
        <v>1.0706981783012146</v>
      </c>
      <c r="K15">
        <f t="shared" si="7"/>
        <v>0.39508539138067028</v>
      </c>
      <c r="L15">
        <f t="shared" si="8"/>
        <v>0.60491460861932955</v>
      </c>
      <c r="M15">
        <f t="shared" si="9"/>
        <v>2.5310983949707371</v>
      </c>
      <c r="N15">
        <f t="shared" si="10"/>
        <v>1.6531258887637414</v>
      </c>
    </row>
    <row r="16" spans="1:14" x14ac:dyDescent="0.25">
      <c r="A16" s="4">
        <f>IF('True_Odds_Calculator_2-way'!A17="","",'True_Odds_Calculator_2-way'!A17)</f>
        <v>1.81</v>
      </c>
      <c r="B16" s="4">
        <f>IF('True_Odds_Calculator_2-way'!B17="","",'True_Odds_Calculator_2-way'!B17)</f>
        <v>2.09</v>
      </c>
      <c r="C16" s="4">
        <f t="shared" si="0"/>
        <v>0.5524861878453039</v>
      </c>
      <c r="D16">
        <f t="shared" si="1"/>
        <v>0.47846889952153115</v>
      </c>
      <c r="E16">
        <f t="shared" si="2"/>
        <v>3.0955087366835166E-2</v>
      </c>
      <c r="F16">
        <f t="shared" si="3"/>
        <v>-0.23339237093235332</v>
      </c>
      <c r="G16">
        <v>0</v>
      </c>
      <c r="H16">
        <f t="shared" si="4"/>
        <v>0.26434745829918849</v>
      </c>
      <c r="I16">
        <f t="shared" si="5"/>
        <v>-1.064251428023502</v>
      </c>
      <c r="J16">
        <f t="shared" si="6"/>
        <v>1.064251428023502</v>
      </c>
      <c r="K16">
        <f t="shared" si="7"/>
        <v>0.53704433642160887</v>
      </c>
      <c r="L16">
        <f t="shared" si="8"/>
        <v>0.46295566357839102</v>
      </c>
      <c r="M16">
        <f t="shared" si="9"/>
        <v>1.8620436566990362</v>
      </c>
      <c r="N16">
        <f t="shared" si="10"/>
        <v>2.1600340565456171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</v>
      </c>
      <c r="C17" s="4">
        <f t="shared" si="0"/>
        <v>0.54054054054054046</v>
      </c>
      <c r="D17">
        <f t="shared" si="1"/>
        <v>0.5</v>
      </c>
      <c r="E17">
        <f t="shared" si="2"/>
        <v>4.0540540540540349E-2</v>
      </c>
      <c r="F17">
        <f t="shared" si="3"/>
        <v>-0.22972972972972983</v>
      </c>
      <c r="G17">
        <v>0</v>
      </c>
      <c r="H17">
        <f t="shared" si="4"/>
        <v>0.27027027027027023</v>
      </c>
      <c r="I17">
        <f t="shared" si="5"/>
        <v>-1.0846522890932806</v>
      </c>
      <c r="J17">
        <f t="shared" si="6"/>
        <v>1.0846522890932806</v>
      </c>
      <c r="K17">
        <f t="shared" si="7"/>
        <v>0.52030369513807517</v>
      </c>
      <c r="L17">
        <f t="shared" si="8"/>
        <v>0.47969630486192494</v>
      </c>
      <c r="M17">
        <f t="shared" si="9"/>
        <v>1.9219544457292885</v>
      </c>
      <c r="N17">
        <f t="shared" si="10"/>
        <v>2.0846522890932806</v>
      </c>
    </row>
    <row r="18" spans="1:14" x14ac:dyDescent="0.25">
      <c r="A18" s="4">
        <f>IF('True_Odds_Calculator_2-way'!A19="","",'True_Odds_Calculator_2-way'!A19)</f>
        <v>1.84</v>
      </c>
      <c r="B18" s="4">
        <f>IF('True_Odds_Calculator_2-way'!B19="","",'True_Odds_Calculator_2-way'!B19)</f>
        <v>2</v>
      </c>
      <c r="C18" s="4">
        <f t="shared" si="0"/>
        <v>0.54347826086956519</v>
      </c>
      <c r="D18">
        <f t="shared" si="1"/>
        <v>0.5</v>
      </c>
      <c r="E18">
        <f t="shared" si="2"/>
        <v>4.3478260869565188E-2</v>
      </c>
      <c r="F18">
        <f t="shared" si="3"/>
        <v>-0.22826086956521741</v>
      </c>
      <c r="G18">
        <v>0</v>
      </c>
      <c r="H18">
        <f t="shared" si="4"/>
        <v>0.27173913043478259</v>
      </c>
      <c r="I18">
        <f t="shared" si="5"/>
        <v>-1.0910894511799618</v>
      </c>
      <c r="J18">
        <f t="shared" si="6"/>
        <v>1.0910894511799618</v>
      </c>
      <c r="K18">
        <f t="shared" si="7"/>
        <v>0.52178038130519999</v>
      </c>
      <c r="L18">
        <f t="shared" si="8"/>
        <v>0.47821961869479995</v>
      </c>
      <c r="M18">
        <f t="shared" si="9"/>
        <v>1.9165151389911681</v>
      </c>
      <c r="N18">
        <f t="shared" si="10"/>
        <v>2.091089451179962</v>
      </c>
    </row>
    <row r="19" spans="1:14" x14ac:dyDescent="0.25">
      <c r="A19" s="4">
        <f>IF('True_Odds_Calculator_2-way'!A20="","",'True_Odds_Calculator_2-way'!A20)</f>
        <v>1.6</v>
      </c>
      <c r="B19" s="4">
        <f>IF('True_Odds_Calculator_2-way'!B20="","",'True_Odds_Calculator_2-way'!B20)</f>
        <v>2.37</v>
      </c>
      <c r="C19" s="4">
        <f t="shared" si="0"/>
        <v>0.625</v>
      </c>
      <c r="D19">
        <f t="shared" si="1"/>
        <v>0.42194092827004215</v>
      </c>
      <c r="E19">
        <f t="shared" si="2"/>
        <v>4.6940928270042148E-2</v>
      </c>
      <c r="F19">
        <f t="shared" si="3"/>
        <v>-0.21677215189873422</v>
      </c>
      <c r="G19">
        <v>0</v>
      </c>
      <c r="H19">
        <f t="shared" si="4"/>
        <v>0.26371308016877637</v>
      </c>
      <c r="I19">
        <f t="shared" si="5"/>
        <v>-1.1029709933472638</v>
      </c>
      <c r="J19">
        <f t="shared" si="6"/>
        <v>1.1029709933472638</v>
      </c>
      <c r="K19">
        <f t="shared" si="7"/>
        <v>0.60176343307603775</v>
      </c>
      <c r="L19">
        <f t="shared" si="8"/>
        <v>0.39823656692396225</v>
      </c>
      <c r="M19">
        <f t="shared" si="9"/>
        <v>1.6617825960083583</v>
      </c>
      <c r="N19">
        <f t="shared" si="10"/>
        <v>2.5110702608857518</v>
      </c>
    </row>
    <row r="20" spans="1:14" x14ac:dyDescent="0.25">
      <c r="A20" s="4">
        <f>IF('True_Odds_Calculator_2-way'!A21="","",'True_Odds_Calculator_2-way'!A21)</f>
        <v>1.33</v>
      </c>
      <c r="B20" s="4">
        <f>IF('True_Odds_Calculator_2-way'!B21="","",'True_Odds_Calculator_2-way'!B21)</f>
        <v>3.23</v>
      </c>
      <c r="C20" s="4">
        <f t="shared" si="0"/>
        <v>0.75187969924812026</v>
      </c>
      <c r="D20">
        <f t="shared" si="1"/>
        <v>0.30959752321981426</v>
      </c>
      <c r="E20">
        <f t="shared" si="2"/>
        <v>6.1477222467934522E-2</v>
      </c>
      <c r="F20">
        <f t="shared" si="3"/>
        <v>-0.1713028701785424</v>
      </c>
      <c r="G20">
        <v>0</v>
      </c>
      <c r="H20">
        <f t="shared" si="4"/>
        <v>0.23278009264647687</v>
      </c>
      <c r="I20">
        <f t="shared" si="5"/>
        <v>-1.1657102052599084</v>
      </c>
      <c r="J20">
        <f t="shared" si="6"/>
        <v>1.1657102052599084</v>
      </c>
      <c r="K20">
        <f t="shared" si="7"/>
        <v>0.72218624207854376</v>
      </c>
      <c r="L20">
        <f t="shared" si="8"/>
        <v>0.27781375792145635</v>
      </c>
      <c r="M20">
        <f t="shared" si="9"/>
        <v>1.3846843677357699</v>
      </c>
      <c r="N20">
        <f t="shared" si="10"/>
        <v>3.5995337577295956</v>
      </c>
    </row>
    <row r="21" spans="1:14" x14ac:dyDescent="0.25">
      <c r="A21" s="4">
        <f>IF('True_Odds_Calculator_2-way'!A22="","",'True_Odds_Calculator_2-way'!A22)</f>
        <v>2.0299999999999998</v>
      </c>
      <c r="B21" s="4">
        <f>IF('True_Odds_Calculator_2-way'!B22="","",'True_Odds_Calculator_2-way'!B22)</f>
        <v>1.88</v>
      </c>
      <c r="C21" s="4">
        <f t="shared" si="0"/>
        <v>0.49261083743842371</v>
      </c>
      <c r="D21">
        <f t="shared" si="1"/>
        <v>0.53191489361702127</v>
      </c>
      <c r="E21">
        <f t="shared" si="2"/>
        <v>2.4525731055444977E-2</v>
      </c>
      <c r="F21">
        <f t="shared" si="3"/>
        <v>-0.23750131013520592</v>
      </c>
      <c r="G21">
        <v>0</v>
      </c>
      <c r="H21">
        <f t="shared" si="4"/>
        <v>0.2620270411906509</v>
      </c>
      <c r="I21">
        <f t="shared" si="5"/>
        <v>-1.0503645397539194</v>
      </c>
      <c r="J21">
        <f t="shared" si="6"/>
        <v>1.0503645397539194</v>
      </c>
      <c r="K21">
        <f t="shared" si="7"/>
        <v>0.48033612555301569</v>
      </c>
      <c r="L21">
        <f t="shared" si="8"/>
        <v>0.51966387444698414</v>
      </c>
      <c r="M21">
        <f t="shared" si="9"/>
        <v>2.081875475946537</v>
      </c>
      <c r="N21">
        <f t="shared" si="10"/>
        <v>1.9243207949834495</v>
      </c>
    </row>
    <row r="22" spans="1:14" x14ac:dyDescent="0.25">
      <c r="A22" s="4">
        <f>IF('True_Odds_Calculator_2-way'!A23="","",'True_Odds_Calculator_2-way'!A23)</f>
        <v>1.78</v>
      </c>
      <c r="B22" s="4">
        <f>IF('True_Odds_Calculator_2-way'!B23="","",'True_Odds_Calculator_2-way'!B23)</f>
        <v>2.14</v>
      </c>
      <c r="C22" s="4">
        <f t="shared" si="0"/>
        <v>0.5617977528089888</v>
      </c>
      <c r="D22">
        <f t="shared" si="1"/>
        <v>0.46728971962616822</v>
      </c>
      <c r="E22">
        <f t="shared" si="2"/>
        <v>2.908747243515708E-2</v>
      </c>
      <c r="F22">
        <f t="shared" si="3"/>
        <v>-0.23343484196156661</v>
      </c>
      <c r="G22">
        <v>0</v>
      </c>
      <c r="H22">
        <f t="shared" si="4"/>
        <v>0.26252231439672374</v>
      </c>
      <c r="I22">
        <f t="shared" si="5"/>
        <v>-1.0604746049596299</v>
      </c>
      <c r="J22">
        <f t="shared" si="6"/>
        <v>1.0604746049596299</v>
      </c>
      <c r="K22">
        <f t="shared" si="7"/>
        <v>0.54729439241638145</v>
      </c>
      <c r="L22">
        <f t="shared" si="8"/>
        <v>0.45270560758361844</v>
      </c>
      <c r="M22">
        <f t="shared" si="9"/>
        <v>1.8271701918685113</v>
      </c>
      <c r="N22">
        <f t="shared" si="10"/>
        <v>2.2089410496539781</v>
      </c>
    </row>
    <row r="23" spans="1:14" x14ac:dyDescent="0.25">
      <c r="A23" s="4">
        <f>IF('True_Odds_Calculator_2-way'!A24="","",'True_Odds_Calculator_2-way'!A24)</f>
        <v>1.68</v>
      </c>
      <c r="B23" s="4">
        <f>IF('True_Odds_Calculator_2-way'!B24="","",'True_Odds_Calculator_2-way'!B24)</f>
        <v>2.31</v>
      </c>
      <c r="C23" s="4">
        <f t="shared" si="0"/>
        <v>0.59523809523809523</v>
      </c>
      <c r="D23">
        <f t="shared" si="1"/>
        <v>0.4329004329004329</v>
      </c>
      <c r="E23">
        <f t="shared" si="2"/>
        <v>2.813852813852824E-2</v>
      </c>
      <c r="F23">
        <f t="shared" si="3"/>
        <v>-0.22954030096887235</v>
      </c>
      <c r="G23">
        <v>0</v>
      </c>
      <c r="H23">
        <f t="shared" si="4"/>
        <v>0.25767882910740053</v>
      </c>
      <c r="I23">
        <f t="shared" si="5"/>
        <v>-1.0595217973953226</v>
      </c>
      <c r="J23">
        <f t="shared" si="6"/>
        <v>1.0595217973953226</v>
      </c>
      <c r="K23">
        <f t="shared" si="7"/>
        <v>0.581234893460709</v>
      </c>
      <c r="L23">
        <f t="shared" si="8"/>
        <v>0.41876510653929105</v>
      </c>
      <c r="M23">
        <f t="shared" si="9"/>
        <v>1.7204748222288193</v>
      </c>
      <c r="N23">
        <f t="shared" si="10"/>
        <v>2.3879735545878726</v>
      </c>
    </row>
    <row r="24" spans="1:14" x14ac:dyDescent="0.25">
      <c r="A24" s="4">
        <f>IF('True_Odds_Calculator_2-way'!A25="","",'True_Odds_Calculator_2-way'!A25)</f>
        <v>2.2000000000000002</v>
      </c>
      <c r="B24" s="4">
        <f>IF('True_Odds_Calculator_2-way'!B25="","",'True_Odds_Calculator_2-way'!B25)</f>
        <v>1.74</v>
      </c>
      <c r="C24" s="4">
        <f t="shared" si="0"/>
        <v>0.45454545454545453</v>
      </c>
      <c r="D24">
        <f t="shared" si="1"/>
        <v>0.57471264367816088</v>
      </c>
      <c r="E24">
        <f t="shared" si="2"/>
        <v>2.925809822361547E-2</v>
      </c>
      <c r="F24">
        <f t="shared" si="3"/>
        <v>-0.23197492163009403</v>
      </c>
      <c r="G24">
        <v>0</v>
      </c>
      <c r="H24">
        <f t="shared" si="4"/>
        <v>0.2612330198537095</v>
      </c>
      <c r="I24">
        <f t="shared" si="5"/>
        <v>-1.0611908999450221</v>
      </c>
      <c r="J24">
        <f t="shared" si="6"/>
        <v>1.0611908999450221</v>
      </c>
      <c r="K24">
        <f t="shared" si="7"/>
        <v>0.43986417206778194</v>
      </c>
      <c r="L24">
        <f t="shared" si="8"/>
        <v>0.56013582793221794</v>
      </c>
      <c r="M24">
        <f t="shared" si="9"/>
        <v>2.2734290799340271</v>
      </c>
      <c r="N24">
        <f t="shared" si="10"/>
        <v>1.7852812659593167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1.97</v>
      </c>
      <c r="B26" s="4">
        <f>IF('True_Odds_Calculator_2-way'!B27="","",'True_Odds_Calculator_2-way'!B27)</f>
        <v>1.92</v>
      </c>
      <c r="C26" s="4">
        <f t="shared" si="0"/>
        <v>0.50761421319796951</v>
      </c>
      <c r="D26">
        <f t="shared" si="1"/>
        <v>0.52083333333333337</v>
      </c>
      <c r="E26">
        <f t="shared" si="2"/>
        <v>2.844754653130277E-2</v>
      </c>
      <c r="F26">
        <f t="shared" si="3"/>
        <v>-0.2359348561759731</v>
      </c>
      <c r="G26">
        <v>0</v>
      </c>
      <c r="H26">
        <f t="shared" si="4"/>
        <v>0.26438240270727581</v>
      </c>
      <c r="I26">
        <f t="shared" si="5"/>
        <v>-1.0585715534396718</v>
      </c>
      <c r="J26">
        <f t="shared" si="6"/>
        <v>1.0585715534396718</v>
      </c>
      <c r="K26">
        <f t="shared" si="7"/>
        <v>0.49338508579127022</v>
      </c>
      <c r="L26">
        <f t="shared" si="8"/>
        <v>0.50661491420873006</v>
      </c>
      <c r="M26">
        <f t="shared" si="9"/>
        <v>2.0268144068364817</v>
      </c>
      <c r="N26">
        <f t="shared" si="10"/>
        <v>1.9738858291644976</v>
      </c>
    </row>
    <row r="27" spans="1:14" x14ac:dyDescent="0.25">
      <c r="A27" s="4">
        <f>IF('True_Odds_Calculator_2-way'!A28="","",'True_Odds_Calculator_2-way'!A28)</f>
        <v>1.79</v>
      </c>
      <c r="B27" s="4">
        <f>IF('True_Odds_Calculator_2-way'!B28="","",'True_Odds_Calculator_2-way'!B28)</f>
        <v>2.11</v>
      </c>
      <c r="C27" s="4">
        <f t="shared" si="0"/>
        <v>0.55865921787709494</v>
      </c>
      <c r="D27">
        <f t="shared" si="1"/>
        <v>0.47393364928909953</v>
      </c>
      <c r="E27">
        <f t="shared" si="2"/>
        <v>3.2592867166194583E-2</v>
      </c>
      <c r="F27">
        <f t="shared" si="3"/>
        <v>-0.23217453467129112</v>
      </c>
      <c r="G27">
        <v>0</v>
      </c>
      <c r="H27">
        <f t="shared" si="4"/>
        <v>0.26476740183748576</v>
      </c>
      <c r="I27">
        <f t="shared" si="5"/>
        <v>-1.0678861770883312</v>
      </c>
      <c r="J27">
        <f t="shared" si="6"/>
        <v>1.0678861770883312</v>
      </c>
      <c r="K27">
        <f t="shared" si="7"/>
        <v>0.54240816034763273</v>
      </c>
      <c r="L27">
        <f t="shared" si="8"/>
        <v>0.45759183965236705</v>
      </c>
      <c r="M27">
        <f t="shared" si="9"/>
        <v>1.8436300798997822</v>
      </c>
      <c r="N27">
        <f t="shared" si="10"/>
        <v>2.1853536565680476</v>
      </c>
    </row>
    <row r="28" spans="1:14" x14ac:dyDescent="0.25">
      <c r="A28" s="4">
        <f>IF('True_Odds_Calculator_2-way'!A29="","",'True_Odds_Calculator_2-way'!A29)</f>
        <v>1.58</v>
      </c>
      <c r="B28" s="4">
        <f>IF('True_Odds_Calculator_2-way'!B29="","",'True_Odds_Calculator_2-way'!B29)</f>
        <v>2.48</v>
      </c>
      <c r="C28" s="4">
        <f t="shared" si="0"/>
        <v>0.63291139240506322</v>
      </c>
      <c r="D28">
        <f t="shared" si="1"/>
        <v>0.40322580645161293</v>
      </c>
      <c r="E28">
        <f t="shared" si="2"/>
        <v>3.61371988566761E-2</v>
      </c>
      <c r="F28">
        <f t="shared" si="3"/>
        <v>-0.21906900775826876</v>
      </c>
      <c r="G28">
        <v>0</v>
      </c>
      <c r="H28">
        <f t="shared" si="4"/>
        <v>0.25520620661494486</v>
      </c>
      <c r="I28">
        <f t="shared" si="5"/>
        <v>-1.0793322294408636</v>
      </c>
      <c r="J28">
        <f t="shared" si="6"/>
        <v>1.0793322294408636</v>
      </c>
      <c r="K28">
        <f t="shared" si="7"/>
        <v>0.61500134916440274</v>
      </c>
      <c r="L28">
        <f t="shared" si="8"/>
        <v>0.38499865083559737</v>
      </c>
      <c r="M28">
        <f t="shared" si="9"/>
        <v>1.6260126930757011</v>
      </c>
      <c r="N28">
        <f t="shared" si="10"/>
        <v>2.5974116995724779</v>
      </c>
    </row>
    <row r="29" spans="1:14" x14ac:dyDescent="0.25">
      <c r="A29" s="4">
        <f>IF('True_Odds_Calculator_2-way'!A30="","",'True_Odds_Calculator_2-way'!A30)</f>
        <v>1.81</v>
      </c>
      <c r="B29" s="4">
        <f>IF('True_Odds_Calculator_2-way'!B30="","",'True_Odds_Calculator_2-way'!B30)</f>
        <v>2.08</v>
      </c>
      <c r="C29" s="4">
        <f t="shared" si="0"/>
        <v>0.5524861878453039</v>
      </c>
      <c r="D29">
        <f t="shared" si="1"/>
        <v>0.48076923076923073</v>
      </c>
      <c r="E29">
        <f t="shared" si="2"/>
        <v>3.3255418614534626E-2</v>
      </c>
      <c r="F29">
        <f t="shared" si="3"/>
        <v>-0.23236294092647691</v>
      </c>
      <c r="G29">
        <v>0</v>
      </c>
      <c r="H29">
        <f t="shared" si="4"/>
        <v>0.26561835954101148</v>
      </c>
      <c r="I29">
        <f t="shared" si="5"/>
        <v>-1.0691671651659735</v>
      </c>
      <c r="J29">
        <f t="shared" si="6"/>
        <v>1.0691671651659735</v>
      </c>
      <c r="K29">
        <f t="shared" si="7"/>
        <v>0.5358983848622455</v>
      </c>
      <c r="L29">
        <f t="shared" si="8"/>
        <v>0.4641016151377545</v>
      </c>
      <c r="M29">
        <f t="shared" si="9"/>
        <v>1.8660254037844384</v>
      </c>
      <c r="N29">
        <f t="shared" si="10"/>
        <v>2.1547005383792519</v>
      </c>
    </row>
    <row r="30" spans="1:14" x14ac:dyDescent="0.25">
      <c r="A30" s="4">
        <f>IF('True_Odds_Calculator_2-way'!A31="","",'True_Odds_Calculator_2-way'!A31)</f>
        <v>1.58</v>
      </c>
      <c r="B30" s="4">
        <f>IF('True_Odds_Calculator_2-way'!B31="","",'True_Odds_Calculator_2-way'!B31)</f>
        <v>2.5299999999999998</v>
      </c>
      <c r="C30" s="4">
        <f t="shared" si="0"/>
        <v>0.63291139240506322</v>
      </c>
      <c r="D30">
        <f t="shared" si="1"/>
        <v>0.39525691699604748</v>
      </c>
      <c r="E30">
        <f t="shared" si="2"/>
        <v>2.8168309401110703E-2</v>
      </c>
      <c r="F30">
        <f t="shared" si="3"/>
        <v>-0.22199429629259027</v>
      </c>
      <c r="G30">
        <v>0</v>
      </c>
      <c r="H30">
        <f t="shared" si="4"/>
        <v>0.25016260569370091</v>
      </c>
      <c r="I30">
        <f t="shared" si="5"/>
        <v>-1.0615495921641365</v>
      </c>
      <c r="J30">
        <f t="shared" si="6"/>
        <v>1.0615495921641365</v>
      </c>
      <c r="K30">
        <f t="shared" si="7"/>
        <v>0.61892725464583687</v>
      </c>
      <c r="L30">
        <f t="shared" si="8"/>
        <v>0.38107274535416313</v>
      </c>
      <c r="M30">
        <f t="shared" si="9"/>
        <v>1.6156987634551996</v>
      </c>
      <c r="N30">
        <f t="shared" si="10"/>
        <v>2.6241708760111284</v>
      </c>
    </row>
    <row r="31" spans="1:14" x14ac:dyDescent="0.25">
      <c r="A31" s="4">
        <f>IF('True_Odds_Calculator_2-way'!A32="","",'True_Odds_Calculator_2-way'!A32)</f>
        <v>1.85</v>
      </c>
      <c r="B31" s="4">
        <f>IF('True_Odds_Calculator_2-way'!B32="","",'True_Odds_Calculator_2-way'!B32)</f>
        <v>2.06</v>
      </c>
      <c r="C31" s="4">
        <f t="shared" si="0"/>
        <v>0.54054054054054046</v>
      </c>
      <c r="D31">
        <f t="shared" si="1"/>
        <v>0.4854368932038835</v>
      </c>
      <c r="E31">
        <f t="shared" si="2"/>
        <v>2.5977433744424072E-2</v>
      </c>
      <c r="F31">
        <f t="shared" si="3"/>
        <v>-0.23642088690632379</v>
      </c>
      <c r="G31">
        <v>0</v>
      </c>
      <c r="H31">
        <f t="shared" si="4"/>
        <v>0.26239832065074781</v>
      </c>
      <c r="I31">
        <f t="shared" si="5"/>
        <v>-1.0535074339697479</v>
      </c>
      <c r="J31">
        <f t="shared" si="6"/>
        <v>1.0535074339697479</v>
      </c>
      <c r="K31">
        <f t="shared" si="7"/>
        <v>0.52757048568217679</v>
      </c>
      <c r="L31">
        <f t="shared" si="8"/>
        <v>0.47242951431782315</v>
      </c>
      <c r="M31">
        <f t="shared" si="9"/>
        <v>1.8954813188742858</v>
      </c>
      <c r="N31">
        <f t="shared" si="10"/>
        <v>2.1167178800079327</v>
      </c>
    </row>
    <row r="32" spans="1:14" x14ac:dyDescent="0.25">
      <c r="A32" s="4">
        <f>IF('True_Odds_Calculator_2-way'!A33="","",'True_Odds_Calculator_2-way'!A33)</f>
        <v>2.11</v>
      </c>
      <c r="B32" s="4">
        <f>IF('True_Odds_Calculator_2-way'!B33="","",'True_Odds_Calculator_2-way'!B33)</f>
        <v>1.8</v>
      </c>
      <c r="C32" s="4">
        <f t="shared" si="0"/>
        <v>0.47393364928909953</v>
      </c>
      <c r="D32">
        <f t="shared" si="1"/>
        <v>0.55555555555555558</v>
      </c>
      <c r="E32">
        <f t="shared" si="2"/>
        <v>2.9489204844655115E-2</v>
      </c>
      <c r="F32">
        <f t="shared" si="3"/>
        <v>-0.23380726698262244</v>
      </c>
      <c r="G32">
        <v>0</v>
      </c>
      <c r="H32">
        <f t="shared" si="4"/>
        <v>0.26329647182727756</v>
      </c>
      <c r="I32">
        <f t="shared" si="5"/>
        <v>-1.0611908999450221</v>
      </c>
      <c r="J32">
        <f t="shared" si="6"/>
        <v>1.0611908999450221</v>
      </c>
      <c r="K32">
        <f t="shared" si="7"/>
        <v>0.45915328758445073</v>
      </c>
      <c r="L32">
        <f t="shared" si="8"/>
        <v>0.54084671241554938</v>
      </c>
      <c r="M32">
        <f t="shared" si="9"/>
        <v>2.1779218989389744</v>
      </c>
      <c r="N32">
        <f t="shared" si="10"/>
        <v>1.8489527199560174</v>
      </c>
    </row>
    <row r="33" spans="1:14" x14ac:dyDescent="0.25">
      <c r="A33" s="4">
        <f>IF('True_Odds_Calculator_2-way'!A34="","",'True_Odds_Calculator_2-way'!A34)</f>
        <v>2.35</v>
      </c>
      <c r="B33" s="4">
        <f>IF('True_Odds_Calculator_2-way'!B34="","",'True_Odds_Calculator_2-way'!B34)</f>
        <v>1.66</v>
      </c>
      <c r="C33" s="4">
        <f t="shared" si="0"/>
        <v>0.42553191489361702</v>
      </c>
      <c r="D33">
        <f t="shared" si="1"/>
        <v>0.60240963855421692</v>
      </c>
      <c r="E33">
        <f t="shared" si="2"/>
        <v>2.7941553447834E-2</v>
      </c>
      <c r="F33">
        <f t="shared" si="3"/>
        <v>-0.22840297359651363</v>
      </c>
      <c r="G33">
        <v>0</v>
      </c>
      <c r="H33">
        <f t="shared" si="4"/>
        <v>0.25634452704434763</v>
      </c>
      <c r="I33">
        <f t="shared" si="5"/>
        <v>-1.0594028769395474</v>
      </c>
      <c r="J33">
        <f t="shared" si="6"/>
        <v>1.0594028769395474</v>
      </c>
      <c r="K33">
        <f t="shared" si="7"/>
        <v>0.41148980196106721</v>
      </c>
      <c r="L33">
        <f t="shared" si="8"/>
        <v>0.58851019803893267</v>
      </c>
      <c r="M33">
        <f t="shared" si="9"/>
        <v>2.4301938838683887</v>
      </c>
      <c r="N33">
        <f t="shared" si="10"/>
        <v>1.6992058987801013</v>
      </c>
    </row>
    <row r="34" spans="1:14" x14ac:dyDescent="0.25">
      <c r="A34" s="4">
        <f>IF('True_Odds_Calculator_2-way'!A35="","",'True_Odds_Calculator_2-way'!A35)</f>
        <v>2.34</v>
      </c>
      <c r="B34" s="4">
        <f>IF('True_Odds_Calculator_2-way'!B35="","",'True_Odds_Calculator_2-way'!B35)</f>
        <v>1.66</v>
      </c>
      <c r="C34" s="4">
        <f t="shared" si="0"/>
        <v>0.42735042735042739</v>
      </c>
      <c r="D34">
        <f t="shared" si="1"/>
        <v>0.60240963855421692</v>
      </c>
      <c r="E34">
        <f t="shared" si="2"/>
        <v>2.9760065904644417E-2</v>
      </c>
      <c r="F34">
        <f t="shared" si="3"/>
        <v>-0.22767995057151669</v>
      </c>
      <c r="G34">
        <v>0</v>
      </c>
      <c r="H34">
        <f t="shared" si="4"/>
        <v>0.2574400164761611</v>
      </c>
      <c r="I34">
        <f t="shared" si="5"/>
        <v>-1.0633485251477839</v>
      </c>
      <c r="J34">
        <f t="shared" si="6"/>
        <v>1.0633485251477839</v>
      </c>
      <c r="K34">
        <f t="shared" si="7"/>
        <v>0.41239034653044082</v>
      </c>
      <c r="L34">
        <f t="shared" si="8"/>
        <v>0.58760965346955907</v>
      </c>
      <c r="M34">
        <f t="shared" si="9"/>
        <v>2.4248870236980302</v>
      </c>
      <c r="N34">
        <f t="shared" si="10"/>
        <v>1.7018100265975373</v>
      </c>
    </row>
    <row r="35" spans="1:14" x14ac:dyDescent="0.25">
      <c r="A35" s="4">
        <f>IF('True_Odds_Calculator_2-way'!A36="","",'True_Odds_Calculator_2-way'!A36)</f>
        <v>2.6</v>
      </c>
      <c r="B35" s="4">
        <f>IF('True_Odds_Calculator_2-way'!B36="","",'True_Odds_Calculator_2-way'!B36)</f>
        <v>1.55</v>
      </c>
      <c r="C35" s="4">
        <f t="shared" si="0"/>
        <v>0.38461538461538458</v>
      </c>
      <c r="D35">
        <f t="shared" si="1"/>
        <v>0.64516129032258063</v>
      </c>
      <c r="E35">
        <f t="shared" si="2"/>
        <v>2.9776674937965097E-2</v>
      </c>
      <c r="F35">
        <f t="shared" si="3"/>
        <v>-0.21836228287841208</v>
      </c>
      <c r="G35">
        <v>0</v>
      </c>
      <c r="H35">
        <f t="shared" si="4"/>
        <v>0.24813895781637715</v>
      </c>
      <c r="I35">
        <f t="shared" si="5"/>
        <v>-1.0660035817780518</v>
      </c>
      <c r="J35">
        <f t="shared" si="6"/>
        <v>1.0660035817780518</v>
      </c>
      <c r="K35">
        <f t="shared" si="7"/>
        <v>0.36960300187112949</v>
      </c>
      <c r="L35">
        <f t="shared" si="8"/>
        <v>0.63039699812887073</v>
      </c>
      <c r="M35">
        <f t="shared" si="9"/>
        <v>2.7056057308448831</v>
      </c>
      <c r="N35">
        <f t="shared" si="10"/>
        <v>1.5863019699779282</v>
      </c>
    </row>
    <row r="36" spans="1:14" x14ac:dyDescent="0.25">
      <c r="A36" s="4">
        <f>IF('True_Odds_Calculator_2-way'!A37="","",'True_Odds_Calculator_2-way'!A37)</f>
        <v>1.49</v>
      </c>
      <c r="B36" s="4">
        <f>IF('True_Odds_Calculator_2-way'!B37="","",'True_Odds_Calculator_2-way'!B37)</f>
        <v>2.74</v>
      </c>
      <c r="C36" s="4">
        <f t="shared" si="0"/>
        <v>0.67114093959731547</v>
      </c>
      <c r="D36">
        <f t="shared" si="1"/>
        <v>0.36496350364963503</v>
      </c>
      <c r="E36">
        <f t="shared" si="2"/>
        <v>3.6104443246950613E-2</v>
      </c>
      <c r="F36">
        <f t="shared" si="3"/>
        <v>-0.20883750551119373</v>
      </c>
      <c r="G36">
        <v>0</v>
      </c>
      <c r="H36">
        <f t="shared" si="4"/>
        <v>0.24494194875814432</v>
      </c>
      <c r="I36">
        <f t="shared" si="5"/>
        <v>-1.0829972051127195</v>
      </c>
      <c r="J36">
        <f t="shared" si="6"/>
        <v>1.0829972051127195</v>
      </c>
      <c r="K36">
        <f t="shared" si="7"/>
        <v>0.6533092663367166</v>
      </c>
      <c r="L36">
        <f t="shared" si="8"/>
        <v>0.34669073366328335</v>
      </c>
      <c r="M36">
        <f t="shared" si="9"/>
        <v>1.5306686305052322</v>
      </c>
      <c r="N36">
        <f t="shared" si="10"/>
        <v>2.8844151368961324</v>
      </c>
    </row>
    <row r="37" spans="1:14" x14ac:dyDescent="0.25">
      <c r="A37" s="4">
        <f>IF('True_Odds_Calculator_2-way'!A38="","",'True_Odds_Calculator_2-way'!A38)</f>
        <v>1.82</v>
      </c>
      <c r="B37" s="4">
        <f>IF('True_Odds_Calculator_2-way'!B38="","",'True_Odds_Calculator_2-way'!B38)</f>
        <v>2.06</v>
      </c>
      <c r="C37" s="4">
        <f t="shared" si="0"/>
        <v>0.54945054945054939</v>
      </c>
      <c r="D37">
        <f t="shared" si="1"/>
        <v>0.4854368932038835</v>
      </c>
      <c r="E37">
        <f t="shared" si="2"/>
        <v>3.4887442654432999E-2</v>
      </c>
      <c r="F37">
        <f t="shared" si="3"/>
        <v>-0.2318361250400085</v>
      </c>
      <c r="G37">
        <v>0</v>
      </c>
      <c r="H37">
        <f t="shared" si="4"/>
        <v>0.26672356769444144</v>
      </c>
      <c r="I37">
        <f t="shared" si="5"/>
        <v>-1.0726058003503602</v>
      </c>
      <c r="J37">
        <f t="shared" si="6"/>
        <v>1.0726058003503602</v>
      </c>
      <c r="K37">
        <f t="shared" si="7"/>
        <v>0.53204599306444489</v>
      </c>
      <c r="L37">
        <f t="shared" si="8"/>
        <v>0.46795400693555494</v>
      </c>
      <c r="M37">
        <f t="shared" si="9"/>
        <v>1.8795367562872962</v>
      </c>
      <c r="N37">
        <f t="shared" si="10"/>
        <v>2.1369621483713819</v>
      </c>
    </row>
    <row r="38" spans="1:14" x14ac:dyDescent="0.25">
      <c r="A38" s="4">
        <f>IF('True_Odds_Calculator_2-way'!A39="","",'True_Odds_Calculator_2-way'!A39)</f>
        <v>1.91</v>
      </c>
      <c r="B38" s="4">
        <f>IF('True_Odds_Calculator_2-way'!B39="","",'True_Odds_Calculator_2-way'!B39)</f>
        <v>1.98</v>
      </c>
      <c r="C38" s="4">
        <f t="shared" si="0"/>
        <v>0.52356020942408377</v>
      </c>
      <c r="D38">
        <f t="shared" si="1"/>
        <v>0.50505050505050508</v>
      </c>
      <c r="E38">
        <f t="shared" si="2"/>
        <v>2.861071447458885E-2</v>
      </c>
      <c r="F38">
        <f t="shared" si="3"/>
        <v>-0.23581363371939279</v>
      </c>
      <c r="G38">
        <v>0</v>
      </c>
      <c r="H38">
        <f t="shared" si="4"/>
        <v>0.2644243481939817</v>
      </c>
      <c r="I38">
        <f t="shared" si="5"/>
        <v>-1.0589275952301447</v>
      </c>
      <c r="J38">
        <f t="shared" si="6"/>
        <v>1.0589275952301447</v>
      </c>
      <c r="K38">
        <f t="shared" si="7"/>
        <v>0.50926243676795835</v>
      </c>
      <c r="L38">
        <f t="shared" si="8"/>
        <v>0.4907375632320416</v>
      </c>
      <c r="M38">
        <f t="shared" si="9"/>
        <v>1.9636241116594322</v>
      </c>
      <c r="N38">
        <f t="shared" si="10"/>
        <v>2.0377490433255412</v>
      </c>
    </row>
    <row r="39" spans="1:14" x14ac:dyDescent="0.25">
      <c r="A39" s="4">
        <f>IF('True_Odds_Calculator_2-way'!A40="","",'True_Odds_Calculator_2-way'!A40)</f>
        <v>2.5</v>
      </c>
      <c r="B39" s="4">
        <f>IF('True_Odds_Calculator_2-way'!B40="","",'True_Odds_Calculator_2-way'!B40)</f>
        <v>1.58</v>
      </c>
      <c r="C39" s="4">
        <f t="shared" si="0"/>
        <v>0.4</v>
      </c>
      <c r="D39">
        <f t="shared" si="1"/>
        <v>0.63291139240506322</v>
      </c>
      <c r="E39">
        <f t="shared" si="2"/>
        <v>3.2911392405063244E-2</v>
      </c>
      <c r="F39">
        <f t="shared" si="3"/>
        <v>-0.22025316455696209</v>
      </c>
      <c r="G39">
        <v>0</v>
      </c>
      <c r="H39">
        <f t="shared" si="4"/>
        <v>0.25316455696202528</v>
      </c>
      <c r="I39">
        <f t="shared" si="5"/>
        <v>-1.0721125348377945</v>
      </c>
      <c r="J39">
        <f t="shared" si="6"/>
        <v>1.0721125348377945</v>
      </c>
      <c r="K39">
        <f t="shared" si="7"/>
        <v>0.38341076664008866</v>
      </c>
      <c r="L39">
        <f t="shared" si="8"/>
        <v>0.61658923335991145</v>
      </c>
      <c r="M39">
        <f t="shared" si="9"/>
        <v>2.6081688022566918</v>
      </c>
      <c r="N39">
        <f t="shared" si="10"/>
        <v>1.6218252702059208</v>
      </c>
    </row>
    <row r="40" spans="1:14" x14ac:dyDescent="0.25">
      <c r="A40" s="4">
        <f>IF('True_Odds_Calculator_2-way'!A41="","",'True_Odds_Calculator_2-way'!A41)</f>
        <v>2.2599999999999998</v>
      </c>
      <c r="B40" s="4">
        <f>IF('True_Odds_Calculator_2-way'!B41="","",'True_Odds_Calculator_2-way'!B41)</f>
        <v>1.69</v>
      </c>
      <c r="C40" s="4">
        <f t="shared" si="0"/>
        <v>0.44247787610619471</v>
      </c>
      <c r="D40">
        <f t="shared" si="1"/>
        <v>0.59171597633136097</v>
      </c>
      <c r="E40">
        <f t="shared" si="2"/>
        <v>3.4193852437555794E-2</v>
      </c>
      <c r="F40">
        <f t="shared" si="3"/>
        <v>-0.22762737602764815</v>
      </c>
      <c r="G40">
        <v>0</v>
      </c>
      <c r="H40">
        <f t="shared" si="4"/>
        <v>0.261821228465204</v>
      </c>
      <c r="I40">
        <f t="shared" si="5"/>
        <v>-1.0724824201463119</v>
      </c>
      <c r="J40">
        <f t="shared" si="6"/>
        <v>1.0724824201463119</v>
      </c>
      <c r="K40">
        <f t="shared" si="7"/>
        <v>0.42529160714947917</v>
      </c>
      <c r="L40">
        <f t="shared" si="8"/>
        <v>0.57470839285052078</v>
      </c>
      <c r="M40">
        <f t="shared" si="9"/>
        <v>2.351327849384353</v>
      </c>
      <c r="N40">
        <f t="shared" si="10"/>
        <v>1.7400128699009547</v>
      </c>
    </row>
    <row r="41" spans="1:14" x14ac:dyDescent="0.25">
      <c r="A41" s="4">
        <f>IF('True_Odds_Calculator_2-way'!A42="","",'True_Odds_Calculator_2-way'!A42)</f>
        <v>2.11</v>
      </c>
      <c r="B41" s="4">
        <f>IF('True_Odds_Calculator_2-way'!B42="","",'True_Odds_Calculator_2-way'!B42)</f>
        <v>1.79</v>
      </c>
      <c r="C41" s="4">
        <f t="shared" si="0"/>
        <v>0.47393364928909953</v>
      </c>
      <c r="D41">
        <f t="shared" si="1"/>
        <v>0.55865921787709494</v>
      </c>
      <c r="E41">
        <f t="shared" si="2"/>
        <v>3.2592867166194583E-2</v>
      </c>
      <c r="F41">
        <f t="shared" si="3"/>
        <v>-0.23217453467129112</v>
      </c>
      <c r="G41">
        <v>0</v>
      </c>
      <c r="H41">
        <f t="shared" si="4"/>
        <v>0.26476740183748576</v>
      </c>
      <c r="I41">
        <f t="shared" si="5"/>
        <v>-1.0678861770883312</v>
      </c>
      <c r="J41">
        <f t="shared" si="6"/>
        <v>1.0678861770883312</v>
      </c>
      <c r="K41">
        <f t="shared" si="7"/>
        <v>0.45759183965236705</v>
      </c>
      <c r="L41">
        <f t="shared" si="8"/>
        <v>0.54240816034763273</v>
      </c>
      <c r="M41">
        <f t="shared" si="9"/>
        <v>2.1853536565680476</v>
      </c>
      <c r="N41">
        <f t="shared" si="10"/>
        <v>1.8436300798997822</v>
      </c>
    </row>
    <row r="42" spans="1:14" x14ac:dyDescent="0.25">
      <c r="A42" s="4">
        <f>IF('True_Odds_Calculator_2-way'!A43="","",'True_Odds_Calculator_2-way'!A43)</f>
        <v>2.16</v>
      </c>
      <c r="B42" s="4">
        <f>IF('True_Odds_Calculator_2-way'!B43="","",'True_Odds_Calculator_2-way'!B43)</f>
        <v>1.75</v>
      </c>
      <c r="C42" s="4">
        <f t="shared" si="0"/>
        <v>0.46296296296296291</v>
      </c>
      <c r="D42">
        <f t="shared" si="1"/>
        <v>0.5714285714285714</v>
      </c>
      <c r="E42">
        <f t="shared" si="2"/>
        <v>3.4391534391534417E-2</v>
      </c>
      <c r="F42">
        <f t="shared" si="3"/>
        <v>-0.23015873015873001</v>
      </c>
      <c r="G42">
        <v>0</v>
      </c>
      <c r="H42">
        <f t="shared" si="4"/>
        <v>0.26455026455026448</v>
      </c>
      <c r="I42">
        <f t="shared" si="5"/>
        <v>-1.0721125348377951</v>
      </c>
      <c r="J42">
        <f t="shared" si="6"/>
        <v>1.0721125348377951</v>
      </c>
      <c r="K42">
        <f t="shared" si="7"/>
        <v>0.44570220807044264</v>
      </c>
      <c r="L42">
        <f t="shared" si="8"/>
        <v>0.55429779192955719</v>
      </c>
      <c r="M42">
        <f t="shared" si="9"/>
        <v>2.2436505404118421</v>
      </c>
      <c r="N42">
        <f t="shared" si="10"/>
        <v>1.8040844011283466</v>
      </c>
    </row>
    <row r="43" spans="1:14" x14ac:dyDescent="0.25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0.44052863436123346</v>
      </c>
      <c r="D43">
        <f t="shared" si="1"/>
        <v>0.59523809523809523</v>
      </c>
      <c r="E43">
        <f t="shared" si="2"/>
        <v>3.5766729599328695E-2</v>
      </c>
      <c r="F43">
        <f t="shared" si="3"/>
        <v>-0.22645269561569115</v>
      </c>
      <c r="G43">
        <v>0</v>
      </c>
      <c r="H43">
        <f t="shared" si="4"/>
        <v>0.2622194252150199</v>
      </c>
      <c r="I43">
        <f t="shared" si="5"/>
        <v>-1.0760778282064791</v>
      </c>
      <c r="J43">
        <f t="shared" si="6"/>
        <v>1.0760778282064791</v>
      </c>
      <c r="K43">
        <f t="shared" si="7"/>
        <v>0.42254374989680582</v>
      </c>
      <c r="L43">
        <f t="shared" si="8"/>
        <v>0.57745625010319412</v>
      </c>
      <c r="M43">
        <f t="shared" si="9"/>
        <v>2.3666188418222287</v>
      </c>
      <c r="N43">
        <f t="shared" si="10"/>
        <v>1.7317329231804059</v>
      </c>
    </row>
    <row r="44" spans="1:14" x14ac:dyDescent="0.25">
      <c r="A44" s="4">
        <f>IF('True_Odds_Calculator_2-way'!A45="","",'True_Odds_Calculator_2-way'!A45)</f>
        <v>2.23</v>
      </c>
      <c r="B44" s="4">
        <f>IF('True_Odds_Calculator_2-way'!B45="","",'True_Odds_Calculator_2-way'!B45)</f>
        <v>1.71</v>
      </c>
      <c r="C44" s="4">
        <f t="shared" si="0"/>
        <v>0.44843049327354262</v>
      </c>
      <c r="D44">
        <f t="shared" si="1"/>
        <v>0.58479532163742687</v>
      </c>
      <c r="E44">
        <f t="shared" si="2"/>
        <v>3.3225814910969431E-2</v>
      </c>
      <c r="F44">
        <f t="shared" si="3"/>
        <v>-0.22901423963496192</v>
      </c>
      <c r="G44">
        <v>0</v>
      </c>
      <c r="H44">
        <f t="shared" si="4"/>
        <v>0.26224005454593136</v>
      </c>
      <c r="I44">
        <f t="shared" si="5"/>
        <v>-1.070084984173661</v>
      </c>
      <c r="J44">
        <f t="shared" si="6"/>
        <v>1.070084984173661</v>
      </c>
      <c r="K44">
        <f t="shared" si="7"/>
        <v>0.43174080130549697</v>
      </c>
      <c r="L44">
        <f t="shared" si="8"/>
        <v>0.56825919869450314</v>
      </c>
      <c r="M44">
        <f t="shared" si="9"/>
        <v>2.3162045305336028</v>
      </c>
      <c r="N44">
        <f t="shared" si="10"/>
        <v>1.7597603387632996</v>
      </c>
    </row>
    <row r="45" spans="1:14" x14ac:dyDescent="0.25">
      <c r="A45" s="4">
        <f>IF('True_Odds_Calculator_2-way'!A46="","",'True_Odds_Calculator_2-way'!A46)</f>
        <v>2.17</v>
      </c>
      <c r="B45" s="4">
        <f>IF('True_Odds_Calculator_2-way'!B46="","",'True_Odds_Calculator_2-way'!B46)</f>
        <v>1.74</v>
      </c>
      <c r="C45" s="4">
        <f t="shared" si="0"/>
        <v>0.46082949308755761</v>
      </c>
      <c r="D45">
        <f t="shared" si="1"/>
        <v>0.57471264367816088</v>
      </c>
      <c r="E45">
        <f t="shared" si="2"/>
        <v>3.5542136765718491E-2</v>
      </c>
      <c r="F45">
        <f t="shared" si="3"/>
        <v>-0.22930239949149844</v>
      </c>
      <c r="G45">
        <v>0</v>
      </c>
      <c r="H45">
        <f t="shared" si="4"/>
        <v>0.26484453625721699</v>
      </c>
      <c r="I45">
        <f t="shared" si="5"/>
        <v>-1.0747098003652684</v>
      </c>
      <c r="J45">
        <f t="shared" si="6"/>
        <v>1.0747098003652684</v>
      </c>
      <c r="K45">
        <f t="shared" si="7"/>
        <v>0.44298545385174265</v>
      </c>
      <c r="L45">
        <f t="shared" si="8"/>
        <v>0.55701454614825729</v>
      </c>
      <c r="M45">
        <f t="shared" si="9"/>
        <v>2.2574104664273644</v>
      </c>
      <c r="N45">
        <f t="shared" si="10"/>
        <v>1.7952852522702987</v>
      </c>
    </row>
    <row r="46" spans="1:14" x14ac:dyDescent="0.25">
      <c r="A46" s="4">
        <f>IF('True_Odds_Calculator_2-way'!A47="","",'True_Odds_Calculator_2-way'!A47)</f>
        <v>2.16</v>
      </c>
      <c r="B46" s="4">
        <f>IF('True_Odds_Calculator_2-way'!B47="","",'True_Odds_Calculator_2-way'!B47)</f>
        <v>1.75</v>
      </c>
      <c r="C46" s="4">
        <f t="shared" si="0"/>
        <v>0.46296296296296291</v>
      </c>
      <c r="D46">
        <f t="shared" si="1"/>
        <v>0.5714285714285714</v>
      </c>
      <c r="E46">
        <f t="shared" si="2"/>
        <v>3.4391534391534417E-2</v>
      </c>
      <c r="F46">
        <f t="shared" si="3"/>
        <v>-0.23015873015873001</v>
      </c>
      <c r="G46">
        <v>0</v>
      </c>
      <c r="H46">
        <f t="shared" si="4"/>
        <v>0.26455026455026448</v>
      </c>
      <c r="I46">
        <f t="shared" si="5"/>
        <v>-1.0721125348377951</v>
      </c>
      <c r="J46">
        <f t="shared" si="6"/>
        <v>1.0721125348377951</v>
      </c>
      <c r="K46">
        <f t="shared" si="7"/>
        <v>0.44570220807044264</v>
      </c>
      <c r="L46">
        <f t="shared" si="8"/>
        <v>0.55429779192955719</v>
      </c>
      <c r="M46">
        <f t="shared" si="9"/>
        <v>2.2436505404118421</v>
      </c>
      <c r="N46">
        <f t="shared" si="10"/>
        <v>1.8040844011283466</v>
      </c>
    </row>
    <row r="47" spans="1:14" x14ac:dyDescent="0.25">
      <c r="A47" s="4">
        <f>IF('True_Odds_Calculator_2-way'!A48="","",'True_Odds_Calculator_2-way'!A48)</f>
        <v>2.38</v>
      </c>
      <c r="B47" s="4">
        <f>IF('True_Odds_Calculator_2-way'!B48="","",'True_Odds_Calculator_2-way'!B48)</f>
        <v>1.6</v>
      </c>
      <c r="C47" s="4">
        <f t="shared" si="0"/>
        <v>0.42016806722689076</v>
      </c>
      <c r="D47">
        <f t="shared" si="1"/>
        <v>0.625</v>
      </c>
      <c r="E47">
        <f t="shared" si="2"/>
        <v>4.5168067226890818E-2</v>
      </c>
      <c r="F47">
        <f t="shared" si="3"/>
        <v>-0.21743697478991586</v>
      </c>
      <c r="G47">
        <v>0</v>
      </c>
      <c r="H47">
        <f t="shared" si="4"/>
        <v>0.26260504201680673</v>
      </c>
      <c r="I47">
        <f t="shared" si="5"/>
        <v>-1.0989674556596452</v>
      </c>
      <c r="J47">
        <f t="shared" si="6"/>
        <v>1.0989674556596452</v>
      </c>
      <c r="K47">
        <f t="shared" si="7"/>
        <v>0.39736545293100772</v>
      </c>
      <c r="L47">
        <f t="shared" si="8"/>
        <v>0.60263454706899222</v>
      </c>
      <c r="M47">
        <f t="shared" si="9"/>
        <v>2.5165750888103107</v>
      </c>
      <c r="N47">
        <f t="shared" si="10"/>
        <v>1.6593804733957871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1.88</v>
      </c>
      <c r="C48" s="4">
        <f t="shared" si="0"/>
        <v>0.50251256281407031</v>
      </c>
      <c r="D48">
        <f t="shared" si="1"/>
        <v>0.53191489361702127</v>
      </c>
      <c r="E48">
        <f t="shared" si="2"/>
        <v>3.4427456431091574E-2</v>
      </c>
      <c r="F48">
        <f t="shared" si="3"/>
        <v>-0.23286645995937127</v>
      </c>
      <c r="G48">
        <v>0</v>
      </c>
      <c r="H48">
        <f t="shared" si="4"/>
        <v>0.2672939163904629</v>
      </c>
      <c r="I48">
        <f t="shared" si="5"/>
        <v>-1.0713739108887084</v>
      </c>
      <c r="J48">
        <f t="shared" si="6"/>
        <v>1.0713739108887084</v>
      </c>
      <c r="K48">
        <f t="shared" si="7"/>
        <v>0.48528137423857021</v>
      </c>
      <c r="L48">
        <f t="shared" si="8"/>
        <v>0.51471862576142968</v>
      </c>
      <c r="M48">
        <f t="shared" si="9"/>
        <v>2.0606601717798219</v>
      </c>
      <c r="N48">
        <f t="shared" si="10"/>
        <v>1.9428090415820634</v>
      </c>
    </row>
    <row r="49" spans="1:14" x14ac:dyDescent="0.25">
      <c r="A49" s="4">
        <f>IF('True_Odds_Calculator_2-way'!A50="","",'True_Odds_Calculator_2-way'!A50)</f>
        <v>1.86</v>
      </c>
      <c r="B49" s="4">
        <f>IF('True_Odds_Calculator_2-way'!B50="","",'True_Odds_Calculator_2-way'!B50)</f>
        <v>2.02</v>
      </c>
      <c r="C49" s="4">
        <f t="shared" si="0"/>
        <v>0.5376344086021505</v>
      </c>
      <c r="D49">
        <f t="shared" si="1"/>
        <v>0.49504950495049505</v>
      </c>
      <c r="E49">
        <f t="shared" si="2"/>
        <v>3.2683913552645549E-2</v>
      </c>
      <c r="F49">
        <f t="shared" si="3"/>
        <v>-0.23347173427020129</v>
      </c>
      <c r="G49">
        <v>0</v>
      </c>
      <c r="H49">
        <f t="shared" si="4"/>
        <v>0.26615564782284679</v>
      </c>
      <c r="I49">
        <f t="shared" si="5"/>
        <v>-1.0677035543974549</v>
      </c>
      <c r="J49">
        <f t="shared" si="6"/>
        <v>1.0677035543974549</v>
      </c>
      <c r="K49">
        <f t="shared" si="7"/>
        <v>0.52131526301595232</v>
      </c>
      <c r="L49">
        <f t="shared" si="8"/>
        <v>0.47868473698404773</v>
      </c>
      <c r="M49">
        <f t="shared" si="9"/>
        <v>1.9182250567818113</v>
      </c>
      <c r="N49">
        <f t="shared" si="10"/>
        <v>2.0890576254854043</v>
      </c>
    </row>
    <row r="50" spans="1:14" x14ac:dyDescent="0.25">
      <c r="A50" s="4">
        <f>IF('True_Odds_Calculator_2-way'!A51="","",'True_Odds_Calculator_2-way'!A51)</f>
        <v>1.81</v>
      </c>
      <c r="B50" s="4">
        <f>IF('True_Odds_Calculator_2-way'!B51="","",'True_Odds_Calculator_2-way'!B51)</f>
        <v>2.02</v>
      </c>
      <c r="C50" s="4">
        <f t="shared" si="0"/>
        <v>0.5524861878453039</v>
      </c>
      <c r="D50">
        <f t="shared" si="1"/>
        <v>0.49504950495049505</v>
      </c>
      <c r="E50">
        <f t="shared" si="2"/>
        <v>4.7535692795798834E-2</v>
      </c>
      <c r="F50">
        <f t="shared" si="3"/>
        <v>-0.22597232098900499</v>
      </c>
      <c r="G50">
        <v>0</v>
      </c>
      <c r="H50">
        <f t="shared" si="4"/>
        <v>0.27350801378480388</v>
      </c>
      <c r="I50">
        <f t="shared" si="5"/>
        <v>-1.1001639366407492</v>
      </c>
      <c r="J50">
        <f t="shared" si="6"/>
        <v>1.1001639366407492</v>
      </c>
      <c r="K50">
        <f t="shared" si="7"/>
        <v>0.52878359784482387</v>
      </c>
      <c r="L50">
        <f t="shared" si="8"/>
        <v>0.47121640215517624</v>
      </c>
      <c r="M50">
        <f t="shared" si="9"/>
        <v>1.8911327886790064</v>
      </c>
      <c r="N50">
        <f t="shared" si="10"/>
        <v>2.1221672153735645</v>
      </c>
    </row>
    <row r="51" spans="1:14" x14ac:dyDescent="0.25">
      <c r="A51" s="4">
        <f>IF('True_Odds_Calculator_2-way'!A52="","",'True_Odds_Calculator_2-way'!A52)</f>
        <v>2.15</v>
      </c>
      <c r="B51" s="4">
        <f>IF('True_Odds_Calculator_2-way'!B52="","",'True_Odds_Calculator_2-way'!B52)</f>
        <v>1.71</v>
      </c>
      <c r="C51" s="4">
        <f t="shared" si="0"/>
        <v>0.46511627906976744</v>
      </c>
      <c r="D51">
        <f t="shared" si="1"/>
        <v>0.58479532163742687</v>
      </c>
      <c r="E51">
        <f t="shared" si="2"/>
        <v>4.9911600707194248E-2</v>
      </c>
      <c r="F51">
        <f t="shared" si="3"/>
        <v>-0.22208622331021366</v>
      </c>
      <c r="G51">
        <v>0</v>
      </c>
      <c r="H51">
        <f t="shared" si="4"/>
        <v>0.27199782401740785</v>
      </c>
      <c r="I51">
        <f t="shared" si="5"/>
        <v>-1.1066796025971803</v>
      </c>
      <c r="J51">
        <f t="shared" si="6"/>
        <v>1.1066796025971803</v>
      </c>
      <c r="K51">
        <f t="shared" si="7"/>
        <v>0.44000885345590496</v>
      </c>
      <c r="L51">
        <f t="shared" si="8"/>
        <v>0.55999114654409532</v>
      </c>
      <c r="M51">
        <f t="shared" si="9"/>
        <v>2.2726815429867573</v>
      </c>
      <c r="N51">
        <f t="shared" si="10"/>
        <v>1.7857425178439978</v>
      </c>
    </row>
    <row r="52" spans="1:14" x14ac:dyDescent="0.25">
      <c r="A52" s="4">
        <f>IF('True_Odds_Calculator_2-way'!A53="","",'True_Odds_Calculator_2-way'!A53)</f>
        <v>2.0499999999999998</v>
      </c>
      <c r="B52" s="4">
        <f>IF('True_Odds_Calculator_2-way'!B53="","",'True_Odds_Calculator_2-way'!B53)</f>
        <v>1.83</v>
      </c>
      <c r="C52" s="4">
        <f t="shared" si="0"/>
        <v>0.48780487804878053</v>
      </c>
      <c r="D52">
        <f t="shared" si="1"/>
        <v>0.54644808743169393</v>
      </c>
      <c r="E52">
        <f t="shared" si="2"/>
        <v>3.4252965480474407E-2</v>
      </c>
      <c r="F52">
        <f t="shared" si="3"/>
        <v>-0.23230707716913246</v>
      </c>
      <c r="G52">
        <v>0</v>
      </c>
      <c r="H52">
        <f t="shared" si="4"/>
        <v>0.26656004264960681</v>
      </c>
      <c r="I52">
        <f t="shared" si="5"/>
        <v>-1.0711894933108055</v>
      </c>
      <c r="J52">
        <f t="shared" si="6"/>
        <v>1.0711894933108055</v>
      </c>
      <c r="K52">
        <f t="shared" si="7"/>
        <v>0.47064383372894186</v>
      </c>
      <c r="L52">
        <f t="shared" si="8"/>
        <v>0.52935616627105819</v>
      </c>
      <c r="M52">
        <f t="shared" si="9"/>
        <v>2.1247489679763456</v>
      </c>
      <c r="N52">
        <f t="shared" si="10"/>
        <v>1.8890872794479689</v>
      </c>
    </row>
    <row r="53" spans="1:14" x14ac:dyDescent="0.25">
      <c r="A53" s="4">
        <f>IF('True_Odds_Calculator_2-way'!A54="","",'True_Odds_Calculator_2-way'!A54)</f>
        <v>2.06</v>
      </c>
      <c r="B53" s="4">
        <f>IF('True_Odds_Calculator_2-way'!B54="","",'True_Odds_Calculator_2-way'!B54)</f>
        <v>1.78</v>
      </c>
      <c r="C53" s="4">
        <f t="shared" si="0"/>
        <v>0.4854368932038835</v>
      </c>
      <c r="D53">
        <f t="shared" si="1"/>
        <v>0.5617977528089888</v>
      </c>
      <c r="E53">
        <f t="shared" si="2"/>
        <v>4.7234646012872306E-2</v>
      </c>
      <c r="F53">
        <f t="shared" si="3"/>
        <v>-0.22548270971964657</v>
      </c>
      <c r="G53">
        <v>0</v>
      </c>
      <c r="H53">
        <f t="shared" si="4"/>
        <v>0.27271735573251882</v>
      </c>
      <c r="I53">
        <f t="shared" si="5"/>
        <v>-1.0997646755364592</v>
      </c>
      <c r="J53">
        <f t="shared" si="6"/>
        <v>1.0997646755364592</v>
      </c>
      <c r="K53">
        <f t="shared" si="7"/>
        <v>0.46173369190551583</v>
      </c>
      <c r="L53">
        <f t="shared" si="8"/>
        <v>0.53826630809448417</v>
      </c>
      <c r="M53">
        <f t="shared" si="9"/>
        <v>2.1657505560686463</v>
      </c>
      <c r="N53">
        <f t="shared" si="10"/>
        <v>1.8578164469184384</v>
      </c>
    </row>
    <row r="54" spans="1:14" x14ac:dyDescent="0.25">
      <c r="A54" s="4">
        <f>IF('True_Odds_Calculator_2-way'!A55="","",'True_Odds_Calculator_2-way'!A55)</f>
        <v>1.74</v>
      </c>
      <c r="B54" s="4">
        <f>IF('True_Odds_Calculator_2-way'!B55="","",'True_Odds_Calculator_2-way'!B55)</f>
        <v>2.11</v>
      </c>
      <c r="C54" s="4">
        <f t="shared" si="0"/>
        <v>0.57471264367816088</v>
      </c>
      <c r="D54">
        <f t="shared" si="1"/>
        <v>0.47393364928909953</v>
      </c>
      <c r="E54">
        <f t="shared" si="2"/>
        <v>4.8646292967260418E-2</v>
      </c>
      <c r="F54">
        <f t="shared" si="3"/>
        <v>-0.22372936754371631</v>
      </c>
      <c r="G54">
        <v>0</v>
      </c>
      <c r="H54">
        <f t="shared" si="4"/>
        <v>0.27237566051097672</v>
      </c>
      <c r="I54">
        <f t="shared" si="5"/>
        <v>-1.1033737580104406</v>
      </c>
      <c r="J54">
        <f t="shared" si="6"/>
        <v>1.1033737580104406</v>
      </c>
      <c r="K54">
        <f t="shared" si="7"/>
        <v>0.5505102572168219</v>
      </c>
      <c r="L54">
        <f t="shared" si="8"/>
        <v>0.4494897427831781</v>
      </c>
      <c r="M54">
        <f t="shared" si="9"/>
        <v>1.816496580927726</v>
      </c>
      <c r="N54">
        <f t="shared" si="10"/>
        <v>2.2247448713915889</v>
      </c>
    </row>
    <row r="55" spans="1:14" x14ac:dyDescent="0.25">
      <c r="A55" s="4">
        <f>IF('True_Odds_Calculator_2-way'!A56="","",'True_Odds_Calculator_2-way'!A56)</f>
        <v>1.74</v>
      </c>
      <c r="B55" s="4">
        <f>IF('True_Odds_Calculator_2-way'!B56="","",'True_Odds_Calculator_2-way'!B56)</f>
        <v>2.12</v>
      </c>
      <c r="C55" s="4">
        <f t="shared" si="0"/>
        <v>0.57471264367816088</v>
      </c>
      <c r="D55">
        <f t="shared" si="1"/>
        <v>0.47169811320754712</v>
      </c>
      <c r="E55">
        <f t="shared" si="2"/>
        <v>4.6410756885707949E-2</v>
      </c>
      <c r="F55">
        <f t="shared" si="3"/>
        <v>-0.22468011277380184</v>
      </c>
      <c r="G55">
        <v>0</v>
      </c>
      <c r="H55">
        <f t="shared" si="4"/>
        <v>0.27109086965950985</v>
      </c>
      <c r="I55">
        <f t="shared" si="5"/>
        <v>-1.0984369379093668</v>
      </c>
      <c r="J55">
        <f t="shared" si="6"/>
        <v>1.0984369379093668</v>
      </c>
      <c r="K55">
        <f t="shared" si="7"/>
        <v>0.55161964700188582</v>
      </c>
      <c r="L55">
        <f t="shared" si="8"/>
        <v>0.44838035299811413</v>
      </c>
      <c r="M55">
        <f t="shared" si="9"/>
        <v>1.8128433340529317</v>
      </c>
      <c r="N55">
        <f t="shared" si="10"/>
        <v>2.2302493704584911</v>
      </c>
    </row>
    <row r="56" spans="1:14" x14ac:dyDescent="0.25">
      <c r="A56" s="4">
        <f>IF('True_Odds_Calculator_2-way'!A57="","",'True_Odds_Calculator_2-way'!A57)</f>
        <v>1.88</v>
      </c>
      <c r="B56" s="4">
        <f>IF('True_Odds_Calculator_2-way'!B57="","",'True_Odds_Calculator_2-way'!B57)</f>
        <v>1.99</v>
      </c>
      <c r="C56" s="4">
        <f t="shared" si="0"/>
        <v>0.53191489361702127</v>
      </c>
      <c r="D56">
        <f t="shared" si="1"/>
        <v>0.50251256281407031</v>
      </c>
      <c r="E56">
        <f t="shared" si="2"/>
        <v>3.4427456431091574E-2</v>
      </c>
      <c r="F56">
        <f t="shared" si="3"/>
        <v>-0.23286645995937127</v>
      </c>
      <c r="G56">
        <v>0</v>
      </c>
      <c r="H56">
        <f t="shared" si="4"/>
        <v>0.2672939163904629</v>
      </c>
      <c r="I56">
        <f t="shared" si="5"/>
        <v>-1.0713739108887084</v>
      </c>
      <c r="J56">
        <f t="shared" si="6"/>
        <v>1.0713739108887084</v>
      </c>
      <c r="K56">
        <f t="shared" si="7"/>
        <v>0.51471862576142968</v>
      </c>
      <c r="L56">
        <f t="shared" si="8"/>
        <v>0.48528137423857021</v>
      </c>
      <c r="M56">
        <f t="shared" si="9"/>
        <v>1.9428090415820634</v>
      </c>
      <c r="N56">
        <f t="shared" si="10"/>
        <v>2.0606601717798219</v>
      </c>
    </row>
    <row r="57" spans="1:14" x14ac:dyDescent="0.25">
      <c r="A57" s="4">
        <f>IF('True_Odds_Calculator_2-way'!A58="","",'True_Odds_Calculator_2-way'!A58)</f>
        <v>2.04</v>
      </c>
      <c r="B57" s="4">
        <f>IF('True_Odds_Calculator_2-way'!B58="","",'True_Odds_Calculator_2-way'!B58)</f>
        <v>1.81</v>
      </c>
      <c r="C57" s="4">
        <f t="shared" si="0"/>
        <v>0.49019607843137253</v>
      </c>
      <c r="D57">
        <f t="shared" si="1"/>
        <v>0.5524861878453039</v>
      </c>
      <c r="E57">
        <f t="shared" si="2"/>
        <v>4.2682266276676373E-2</v>
      </c>
      <c r="F57">
        <f t="shared" si="3"/>
        <v>-0.22814429639259015</v>
      </c>
      <c r="G57">
        <v>0</v>
      </c>
      <c r="H57">
        <f t="shared" si="4"/>
        <v>0.27082656266926658</v>
      </c>
      <c r="I57">
        <f t="shared" si="5"/>
        <v>-1.0895340841010224</v>
      </c>
      <c r="J57">
        <f t="shared" si="6"/>
        <v>1.0895340841010224</v>
      </c>
      <c r="K57">
        <f t="shared" si="7"/>
        <v>0.46879788020304902</v>
      </c>
      <c r="L57">
        <f t="shared" si="8"/>
        <v>0.53120211979695098</v>
      </c>
      <c r="M57">
        <f t="shared" si="9"/>
        <v>2.1331154474650633</v>
      </c>
      <c r="N57">
        <f t="shared" si="10"/>
        <v>1.8825226081218283</v>
      </c>
    </row>
    <row r="58" spans="1:14" x14ac:dyDescent="0.25">
      <c r="A58" s="4">
        <f>IF('True_Odds_Calculator_2-way'!A59="","",'True_Odds_Calculator_2-way'!A59)</f>
        <v>1.88</v>
      </c>
      <c r="B58" s="4">
        <f>IF('True_Odds_Calculator_2-way'!B59="","",'True_Odds_Calculator_2-way'!B59)</f>
        <v>1.98</v>
      </c>
      <c r="C58" s="4">
        <f t="shared" si="0"/>
        <v>0.53191489361702127</v>
      </c>
      <c r="D58">
        <f t="shared" si="1"/>
        <v>0.50505050505050508</v>
      </c>
      <c r="E58">
        <f t="shared" si="2"/>
        <v>3.6965398667526461E-2</v>
      </c>
      <c r="F58">
        <f t="shared" si="3"/>
        <v>-0.23167848699763582</v>
      </c>
      <c r="G58">
        <v>0</v>
      </c>
      <c r="H58">
        <f t="shared" si="4"/>
        <v>0.26864388566516229</v>
      </c>
      <c r="I58">
        <f t="shared" si="5"/>
        <v>-1.0768262306348704</v>
      </c>
      <c r="J58">
        <f t="shared" si="6"/>
        <v>1.0768262306348704</v>
      </c>
      <c r="K58">
        <f t="shared" si="7"/>
        <v>0.51345058700488033</v>
      </c>
      <c r="L58">
        <f t="shared" si="8"/>
        <v>0.4865494129951195</v>
      </c>
      <c r="M58">
        <f t="shared" si="9"/>
        <v>1.947607082958686</v>
      </c>
      <c r="N58">
        <f t="shared" si="10"/>
        <v>2.0552897060221729</v>
      </c>
    </row>
    <row r="59" spans="1:14" x14ac:dyDescent="0.25">
      <c r="A59" s="4">
        <f>IF('True_Odds_Calculator_2-way'!A60="","",'True_Odds_Calculator_2-way'!A60)</f>
        <v>2.11</v>
      </c>
      <c r="B59" s="4">
        <f>IF('True_Odds_Calculator_2-way'!B60="","",'True_Odds_Calculator_2-way'!B60)</f>
        <v>1.78</v>
      </c>
      <c r="C59" s="4">
        <f t="shared" si="0"/>
        <v>0.47393364928909953</v>
      </c>
      <c r="D59">
        <f t="shared" si="1"/>
        <v>0.5617977528089888</v>
      </c>
      <c r="E59">
        <f t="shared" si="2"/>
        <v>3.5731402098088338E-2</v>
      </c>
      <c r="F59">
        <f t="shared" si="3"/>
        <v>-0.23052345705309119</v>
      </c>
      <c r="G59">
        <v>0</v>
      </c>
      <c r="H59">
        <f t="shared" si="4"/>
        <v>0.26625485915117952</v>
      </c>
      <c r="I59">
        <f t="shared" si="5"/>
        <v>-1.0747098003652684</v>
      </c>
      <c r="J59">
        <f t="shared" si="6"/>
        <v>1.0747098003652684</v>
      </c>
      <c r="K59">
        <f t="shared" si="7"/>
        <v>0.45601134895833134</v>
      </c>
      <c r="L59">
        <f t="shared" si="8"/>
        <v>0.54398865104166871</v>
      </c>
      <c r="M59">
        <f t="shared" si="9"/>
        <v>2.192927878405448</v>
      </c>
      <c r="N59">
        <f t="shared" si="10"/>
        <v>1.838273644284909</v>
      </c>
    </row>
    <row r="60" spans="1:14" x14ac:dyDescent="0.25">
      <c r="A60" s="4">
        <f>IF('True_Odds_Calculator_2-way'!A61="","",'True_Odds_Calculator_2-way'!A61)</f>
        <v>2.4300000000000002</v>
      </c>
      <c r="B60" s="4">
        <f>IF('True_Odds_Calculator_2-way'!B61="","",'True_Odds_Calculator_2-way'!B61)</f>
        <v>1.57</v>
      </c>
      <c r="C60" s="4">
        <f t="shared" si="0"/>
        <v>0.41152263374485593</v>
      </c>
      <c r="D60">
        <f t="shared" si="1"/>
        <v>0.63694267515923564</v>
      </c>
      <c r="E60">
        <f t="shared" si="2"/>
        <v>4.846530890409162E-2</v>
      </c>
      <c r="F60">
        <f t="shared" si="3"/>
        <v>-0.21365101832193123</v>
      </c>
      <c r="G60">
        <v>0</v>
      </c>
      <c r="H60">
        <f t="shared" si="4"/>
        <v>0.26211632722602285</v>
      </c>
      <c r="I60">
        <f t="shared" si="5"/>
        <v>-1.1076296005915018</v>
      </c>
      <c r="J60">
        <f t="shared" si="6"/>
        <v>1.1076296005915018</v>
      </c>
      <c r="K60">
        <f t="shared" si="7"/>
        <v>0.38701033423503856</v>
      </c>
      <c r="L60">
        <f t="shared" si="8"/>
        <v>0.61298966576496128</v>
      </c>
      <c r="M60">
        <f t="shared" si="9"/>
        <v>2.5839103288458478</v>
      </c>
      <c r="N60">
        <f t="shared" si="10"/>
        <v>1.6313488723371565</v>
      </c>
    </row>
    <row r="61" spans="1:14" x14ac:dyDescent="0.25">
      <c r="A61" s="4">
        <f>IF('True_Odds_Calculator_2-way'!A62="","",'True_Odds_Calculator_2-way'!A62)</f>
        <v>1.95</v>
      </c>
      <c r="B61" s="4">
        <f>IF('True_Odds_Calculator_2-way'!B62="","",'True_Odds_Calculator_2-way'!B62)</f>
        <v>1.88</v>
      </c>
      <c r="C61" s="4">
        <f t="shared" si="0"/>
        <v>0.51282051282051289</v>
      </c>
      <c r="D61">
        <f t="shared" si="1"/>
        <v>0.53191489361702127</v>
      </c>
      <c r="E61">
        <f t="shared" si="2"/>
        <v>4.4735406437534042E-2</v>
      </c>
      <c r="F61">
        <f t="shared" si="3"/>
        <v>-0.22804146208401543</v>
      </c>
      <c r="G61">
        <v>0</v>
      </c>
      <c r="H61">
        <f t="shared" si="4"/>
        <v>0.27277686852154942</v>
      </c>
      <c r="I61">
        <f t="shared" si="5"/>
        <v>-1.0936965981495175</v>
      </c>
      <c r="J61">
        <f t="shared" si="6"/>
        <v>1.0936965981495175</v>
      </c>
      <c r="K61">
        <f t="shared" si="7"/>
        <v>0.49043365789995519</v>
      </c>
      <c r="L61">
        <f t="shared" si="8"/>
        <v>0.50956634210004492</v>
      </c>
      <c r="M61">
        <f t="shared" si="9"/>
        <v>2.0390117682420414</v>
      </c>
      <c r="N61">
        <f t="shared" si="10"/>
        <v>1.9624530063715757</v>
      </c>
    </row>
    <row r="62" spans="1:14" x14ac:dyDescent="0.25">
      <c r="A62" s="4">
        <f>IF('True_Odds_Calculator_2-way'!A63="","",'True_Odds_Calculator_2-way'!A63)</f>
        <v>2.36</v>
      </c>
      <c r="B62" s="4">
        <f>IF('True_Odds_Calculator_2-way'!B63="","",'True_Odds_Calculator_2-way'!B63)</f>
        <v>1.63</v>
      </c>
      <c r="C62" s="4">
        <f t="shared" si="0"/>
        <v>0.42372881355932207</v>
      </c>
      <c r="D62">
        <f t="shared" si="1"/>
        <v>0.61349693251533743</v>
      </c>
      <c r="E62">
        <f t="shared" si="2"/>
        <v>3.7225746074659449E-2</v>
      </c>
      <c r="F62">
        <f t="shared" si="3"/>
        <v>-0.2227305812623479</v>
      </c>
      <c r="G62">
        <v>0</v>
      </c>
      <c r="H62">
        <f t="shared" si="4"/>
        <v>0.25995632733700741</v>
      </c>
      <c r="I62">
        <f t="shared" si="5"/>
        <v>-1.0803395392536073</v>
      </c>
      <c r="J62">
        <f t="shared" si="6"/>
        <v>1.0803395392536073</v>
      </c>
      <c r="K62">
        <f t="shared" si="7"/>
        <v>0.40497933867464492</v>
      </c>
      <c r="L62">
        <f t="shared" si="8"/>
        <v>0.59502066132535514</v>
      </c>
      <c r="M62">
        <f t="shared" si="9"/>
        <v>2.4692617733849058</v>
      </c>
      <c r="N62">
        <f t="shared" si="10"/>
        <v>1.6806139097297725</v>
      </c>
    </row>
    <row r="63" spans="1:14" x14ac:dyDescent="0.25">
      <c r="A63" s="4">
        <f>IF('True_Odds_Calculator_2-way'!A64="","",'True_Odds_Calculator_2-way'!A64)</f>
        <v>2.0299999999999998</v>
      </c>
      <c r="B63" s="4">
        <f>IF('True_Odds_Calculator_2-way'!B64="","",'True_Odds_Calculator_2-way'!B64)</f>
        <v>1.85</v>
      </c>
      <c r="C63" s="4">
        <f t="shared" si="0"/>
        <v>0.49261083743842371</v>
      </c>
      <c r="D63">
        <f t="shared" si="1"/>
        <v>0.54054054054054046</v>
      </c>
      <c r="E63">
        <f t="shared" si="2"/>
        <v>3.315137797896428E-2</v>
      </c>
      <c r="F63">
        <f t="shared" si="3"/>
        <v>-0.23312475036612956</v>
      </c>
      <c r="G63">
        <v>0</v>
      </c>
      <c r="H63">
        <f t="shared" si="4"/>
        <v>0.26627612834509384</v>
      </c>
      <c r="I63">
        <f t="shared" si="5"/>
        <v>-1.0687396570715308</v>
      </c>
      <c r="J63">
        <f t="shared" si="6"/>
        <v>1.0687396570715308</v>
      </c>
      <c r="K63">
        <f t="shared" si="7"/>
        <v>0.47600872092291718</v>
      </c>
      <c r="L63">
        <f t="shared" si="8"/>
        <v>0.52399127907708287</v>
      </c>
      <c r="M63">
        <f t="shared" si="9"/>
        <v>2.1008018467836762</v>
      </c>
      <c r="N63">
        <f t="shared" si="10"/>
        <v>1.9084287085108012</v>
      </c>
    </row>
    <row r="64" spans="1:14" x14ac:dyDescent="0.25">
      <c r="A64" s="4">
        <f>IF('True_Odds_Calculator_2-way'!A65="","",'True_Odds_Calculator_2-way'!A65)</f>
        <v>2.31</v>
      </c>
      <c r="B64" s="4">
        <f>IF('True_Odds_Calculator_2-way'!B65="","",'True_Odds_Calculator_2-way'!B65)</f>
        <v>1.65</v>
      </c>
      <c r="C64" s="4">
        <f t="shared" si="0"/>
        <v>0.4329004329004329</v>
      </c>
      <c r="D64">
        <f t="shared" si="1"/>
        <v>0.60606060606060608</v>
      </c>
      <c r="E64">
        <f t="shared" si="2"/>
        <v>3.8961038961038863E-2</v>
      </c>
      <c r="F64">
        <f t="shared" si="3"/>
        <v>-0.22340285976649621</v>
      </c>
      <c r="G64">
        <v>0</v>
      </c>
      <c r="H64">
        <f t="shared" si="4"/>
        <v>0.26236389872753507</v>
      </c>
      <c r="I64">
        <f t="shared" si="5"/>
        <v>-1.0836965077746656</v>
      </c>
      <c r="J64">
        <f t="shared" si="6"/>
        <v>1.0836965077746656</v>
      </c>
      <c r="K64">
        <f t="shared" si="7"/>
        <v>0.41328420662140614</v>
      </c>
      <c r="L64">
        <f t="shared" si="8"/>
        <v>0.58671579337859414</v>
      </c>
      <c r="M64">
        <f t="shared" si="9"/>
        <v>2.4196424251848119</v>
      </c>
      <c r="N64">
        <f t="shared" si="10"/>
        <v>1.7044027300535323</v>
      </c>
    </row>
    <row r="65" spans="1:14" x14ac:dyDescent="0.25">
      <c r="A65" s="4">
        <f>IF('True_Odds_Calculator_2-way'!A66="","",'True_Odds_Calculator_2-way'!A66)</f>
        <v>1.96</v>
      </c>
      <c r="B65" s="4">
        <f>IF('True_Odds_Calculator_2-way'!B66="","",'True_Odds_Calculator_2-way'!B66)</f>
        <v>1.91</v>
      </c>
      <c r="C65" s="4">
        <f t="shared" si="0"/>
        <v>0.51020408163265307</v>
      </c>
      <c r="D65">
        <f t="shared" si="1"/>
        <v>0.52356020942408377</v>
      </c>
      <c r="E65">
        <f t="shared" si="2"/>
        <v>3.3764291056736839E-2</v>
      </c>
      <c r="F65">
        <f t="shared" si="3"/>
        <v>-0.23335826477187727</v>
      </c>
      <c r="G65">
        <v>0</v>
      </c>
      <c r="H65">
        <f t="shared" si="4"/>
        <v>0.26712255582861416</v>
      </c>
      <c r="I65">
        <f t="shared" si="5"/>
        <v>-1.0699012312772824</v>
      </c>
      <c r="J65">
        <f t="shared" si="6"/>
        <v>1.0699012312772824</v>
      </c>
      <c r="K65">
        <f t="shared" si="7"/>
        <v>0.49331431287667615</v>
      </c>
      <c r="L65">
        <f t="shared" si="8"/>
        <v>0.50668568712332396</v>
      </c>
      <c r="M65">
        <f t="shared" si="9"/>
        <v>2.0271051820261912</v>
      </c>
      <c r="N65">
        <f t="shared" si="10"/>
        <v>1.9736101204623264</v>
      </c>
    </row>
    <row r="66" spans="1:14" x14ac:dyDescent="0.25">
      <c r="A66" s="4">
        <f>IF('True_Odds_Calculator_2-way'!A67="","",'True_Odds_Calculator_2-way'!A67)</f>
        <v>2.6</v>
      </c>
      <c r="B66" s="4">
        <f>IF('True_Odds_Calculator_2-way'!B67="","",'True_Odds_Calculator_2-way'!B67)</f>
        <v>1.51</v>
      </c>
      <c r="C66" s="4">
        <f t="shared" si="0"/>
        <v>0.38461538461538458</v>
      </c>
      <c r="D66">
        <f t="shared" si="1"/>
        <v>0.66225165562913912</v>
      </c>
      <c r="E66">
        <f t="shared" si="2"/>
        <v>4.6867040244523706E-2</v>
      </c>
      <c r="F66">
        <f t="shared" si="3"/>
        <v>-0.20784513499745283</v>
      </c>
      <c r="G66">
        <v>0</v>
      </c>
      <c r="H66">
        <f t="shared" si="4"/>
        <v>0.25471217524197659</v>
      </c>
      <c r="I66">
        <f t="shared" si="5"/>
        <v>-1.1070186069251193</v>
      </c>
      <c r="J66">
        <f t="shared" si="6"/>
        <v>1.1070186069251193</v>
      </c>
      <c r="K66">
        <f t="shared" si="7"/>
        <v>0.36085062683568542</v>
      </c>
      <c r="L66">
        <f t="shared" si="8"/>
        <v>0.63914937316431453</v>
      </c>
      <c r="M66">
        <f t="shared" si="9"/>
        <v>2.7712297710801912</v>
      </c>
      <c r="N66">
        <f t="shared" si="10"/>
        <v>1.5645794895318106</v>
      </c>
    </row>
    <row r="67" spans="1:14" x14ac:dyDescent="0.25">
      <c r="A67" s="4">
        <f>IF('True_Odds_Calculator_2-way'!A68="","",'True_Odds_Calculator_2-way'!A68)</f>
        <v>2.1800000000000002</v>
      </c>
      <c r="B67" s="4">
        <f>IF('True_Odds_Calculator_2-way'!B68="","",'True_Odds_Calculator_2-way'!B68)</f>
        <v>1.7</v>
      </c>
      <c r="C67" s="4">
        <f t="shared" ref="C67:C130" si="11">1/A67</f>
        <v>0.4587155963302752</v>
      </c>
      <c r="D67">
        <f t="shared" ref="D67:D130" si="12">1/B67</f>
        <v>0.58823529411764708</v>
      </c>
      <c r="E67">
        <f t="shared" ref="E67:E130" si="13">C67+D67-1</f>
        <v>4.6950890447922333E-2</v>
      </c>
      <c r="F67">
        <f t="shared" ref="F67:F130" si="14">C67+D67-(C67*D67)-1</f>
        <v>-0.22288181327576895</v>
      </c>
      <c r="G67">
        <v>0</v>
      </c>
      <c r="H67">
        <f t="shared" ref="H67:H130" si="15">C67*D67</f>
        <v>0.26983270372369128</v>
      </c>
      <c r="I67">
        <f t="shared" ref="I67:I130" si="16">((-4*F67*H67)^0.5)/(2*F67)</f>
        <v>-1.1002971203391541</v>
      </c>
      <c r="J67">
        <f t="shared" ref="J67:J130" si="17">(-((-4*F67*H67)^0.5))/(2*F67)</f>
        <v>1.1002971203391541</v>
      </c>
      <c r="K67">
        <f t="shared" ref="K67:K130" si="18">IF(A67="","",(C67/($J67+C67-($J67*C67))))</f>
        <v>0.43509462791696046</v>
      </c>
      <c r="L67">
        <f t="shared" ref="L67:L130" si="19">IF(B67="","",(D67/($J67+D67-($J67*D67))))</f>
        <v>0.56490537208303937</v>
      </c>
      <c r="M67">
        <f t="shared" ref="M67:M130" si="20">IF(A67="","",1/K67)</f>
        <v>2.2983506020002022</v>
      </c>
      <c r="N67">
        <f t="shared" ref="N67:N130" si="21">IF(B67="","",1/L67)</f>
        <v>1.7702079842374079</v>
      </c>
    </row>
    <row r="68" spans="1:14" x14ac:dyDescent="0.25">
      <c r="A68" s="4">
        <f>IF('True_Odds_Calculator_2-way'!A69="","",'True_Odds_Calculator_2-way'!A69)</f>
        <v>2.1</v>
      </c>
      <c r="B68" s="4">
        <f>IF('True_Odds_Calculator_2-way'!B69="","",'True_Odds_Calculator_2-way'!B69)</f>
        <v>1.75</v>
      </c>
      <c r="C68" s="4">
        <f t="shared" si="11"/>
        <v>0.47619047619047616</v>
      </c>
      <c r="D68">
        <f t="shared" si="12"/>
        <v>0.5714285714285714</v>
      </c>
      <c r="E68">
        <f t="shared" si="13"/>
        <v>4.761904761904745E-2</v>
      </c>
      <c r="F68">
        <f t="shared" si="14"/>
        <v>-0.22448979591836749</v>
      </c>
      <c r="G68">
        <v>0</v>
      </c>
      <c r="H68">
        <f t="shared" si="15"/>
        <v>0.27210884353741494</v>
      </c>
      <c r="I68">
        <f t="shared" si="16"/>
        <v>-1.1009637651263602</v>
      </c>
      <c r="J68">
        <f t="shared" si="17"/>
        <v>1.1009637651263602</v>
      </c>
      <c r="K68">
        <f t="shared" si="18"/>
        <v>0.4522717320835643</v>
      </c>
      <c r="L68">
        <f t="shared" si="19"/>
        <v>0.54772826791643581</v>
      </c>
      <c r="M68">
        <f t="shared" si="20"/>
        <v>2.2110601416389968</v>
      </c>
      <c r="N68">
        <f t="shared" si="21"/>
        <v>1.8257228238447702</v>
      </c>
    </row>
    <row r="69" spans="1:14" x14ac:dyDescent="0.25">
      <c r="A69" s="4">
        <f>IF('True_Odds_Calculator_2-way'!A70="","",'True_Odds_Calculator_2-way'!A70)</f>
        <v>2.0499999999999998</v>
      </c>
      <c r="B69" s="4">
        <f>IF('True_Odds_Calculator_2-way'!B70="","",'True_Odds_Calculator_2-way'!B70)</f>
        <v>1.83</v>
      </c>
      <c r="C69" s="4">
        <f t="shared" si="11"/>
        <v>0.48780487804878053</v>
      </c>
      <c r="D69">
        <f t="shared" si="12"/>
        <v>0.54644808743169393</v>
      </c>
      <c r="E69">
        <f t="shared" si="13"/>
        <v>3.4252965480474407E-2</v>
      </c>
      <c r="F69">
        <f t="shared" si="14"/>
        <v>-0.23230707716913246</v>
      </c>
      <c r="G69">
        <v>0</v>
      </c>
      <c r="H69">
        <f t="shared" si="15"/>
        <v>0.26656004264960681</v>
      </c>
      <c r="I69">
        <f t="shared" si="16"/>
        <v>-1.0711894933108055</v>
      </c>
      <c r="J69">
        <f t="shared" si="17"/>
        <v>1.0711894933108055</v>
      </c>
      <c r="K69">
        <f t="shared" si="18"/>
        <v>0.47064383372894186</v>
      </c>
      <c r="L69">
        <f t="shared" si="19"/>
        <v>0.52935616627105819</v>
      </c>
      <c r="M69">
        <f t="shared" si="20"/>
        <v>2.1247489679763456</v>
      </c>
      <c r="N69">
        <f t="shared" si="21"/>
        <v>1.8890872794479689</v>
      </c>
    </row>
    <row r="70" spans="1:14" x14ac:dyDescent="0.25">
      <c r="A70" s="4">
        <f>IF('True_Odds_Calculator_2-way'!A71="","",'True_Odds_Calculator_2-way'!A71)</f>
        <v>1.81</v>
      </c>
      <c r="B70" s="4">
        <f>IF('True_Odds_Calculator_2-way'!B71="","",'True_Odds_Calculator_2-way'!B71)</f>
        <v>2.0299999999999998</v>
      </c>
      <c r="C70" s="4">
        <f t="shared" si="11"/>
        <v>0.5524861878453039</v>
      </c>
      <c r="D70">
        <f t="shared" si="12"/>
        <v>0.49261083743842371</v>
      </c>
      <c r="E70">
        <f t="shared" si="13"/>
        <v>4.5097025283727721E-2</v>
      </c>
      <c r="F70">
        <f t="shared" si="14"/>
        <v>-0.22706365838390963</v>
      </c>
      <c r="G70">
        <v>0</v>
      </c>
      <c r="H70">
        <f t="shared" si="15"/>
        <v>0.2721606836676374</v>
      </c>
      <c r="I70">
        <f t="shared" si="16"/>
        <v>-1.0948103090714374</v>
      </c>
      <c r="J70">
        <f t="shared" si="17"/>
        <v>1.0948103090714374</v>
      </c>
      <c r="K70">
        <f t="shared" si="18"/>
        <v>0.52999890518954651</v>
      </c>
      <c r="L70">
        <f t="shared" si="19"/>
        <v>0.47000109481045338</v>
      </c>
      <c r="M70">
        <f t="shared" si="20"/>
        <v>1.8867963503478642</v>
      </c>
      <c r="N70">
        <f t="shared" si="21"/>
        <v>2.1276546183435801</v>
      </c>
    </row>
    <row r="71" spans="1:14" x14ac:dyDescent="0.25">
      <c r="A71" s="4">
        <f>IF('True_Odds_Calculator_2-way'!A72="","",'True_Odds_Calculator_2-way'!A72)</f>
        <v>2.15</v>
      </c>
      <c r="B71" s="4">
        <f>IF('True_Odds_Calculator_2-way'!B72="","",'True_Odds_Calculator_2-way'!B72)</f>
        <v>1.69</v>
      </c>
      <c r="C71" s="4">
        <f t="shared" si="11"/>
        <v>0.46511627906976744</v>
      </c>
      <c r="D71">
        <f t="shared" si="12"/>
        <v>0.59171597633136097</v>
      </c>
      <c r="E71">
        <f t="shared" si="13"/>
        <v>5.6832255401128462E-2</v>
      </c>
      <c r="F71">
        <f t="shared" si="14"/>
        <v>-0.2183844777762487</v>
      </c>
      <c r="G71">
        <v>0</v>
      </c>
      <c r="H71">
        <f t="shared" si="15"/>
        <v>0.27521673317737722</v>
      </c>
      <c r="I71">
        <f t="shared" si="16"/>
        <v>-1.1226038684659183</v>
      </c>
      <c r="J71">
        <f t="shared" si="17"/>
        <v>1.1226038684659183</v>
      </c>
      <c r="K71">
        <f t="shared" si="18"/>
        <v>0.4364916731037084</v>
      </c>
      <c r="L71">
        <f t="shared" si="19"/>
        <v>0.56350832689629138</v>
      </c>
      <c r="M71">
        <f t="shared" si="20"/>
        <v>2.2909944487358058</v>
      </c>
      <c r="N71">
        <f t="shared" si="21"/>
        <v>1.7745966692414838</v>
      </c>
    </row>
    <row r="72" spans="1:14" x14ac:dyDescent="0.25">
      <c r="A72" s="4">
        <f>IF('True_Odds_Calculator_2-way'!A73="","",'True_Odds_Calculator_2-way'!A73)</f>
        <v>2.06</v>
      </c>
      <c r="B72" s="4">
        <f>IF('True_Odds_Calculator_2-way'!B73="","",'True_Odds_Calculator_2-way'!B73)</f>
        <v>1.75</v>
      </c>
      <c r="C72" s="4">
        <f t="shared" si="11"/>
        <v>0.4854368932038835</v>
      </c>
      <c r="D72">
        <f t="shared" si="12"/>
        <v>0.5714285714285714</v>
      </c>
      <c r="E72">
        <f t="shared" si="13"/>
        <v>5.6865464632454898E-2</v>
      </c>
      <c r="F72">
        <f t="shared" si="14"/>
        <v>-0.22052704576976423</v>
      </c>
      <c r="G72">
        <v>0</v>
      </c>
      <c r="H72">
        <f t="shared" si="15"/>
        <v>0.27739251040221913</v>
      </c>
      <c r="I72">
        <f t="shared" si="16"/>
        <v>-1.1215443081840883</v>
      </c>
      <c r="J72">
        <f t="shared" si="17"/>
        <v>1.1215443081840883</v>
      </c>
      <c r="K72">
        <f t="shared" si="18"/>
        <v>0.4568636290527433</v>
      </c>
      <c r="L72">
        <f t="shared" si="19"/>
        <v>0.54313637094725686</v>
      </c>
      <c r="M72">
        <f t="shared" si="20"/>
        <v>2.1888369666751335</v>
      </c>
      <c r="N72">
        <f t="shared" si="21"/>
        <v>1.8411582311380661</v>
      </c>
    </row>
    <row r="73" spans="1:14" x14ac:dyDescent="0.25">
      <c r="A73" s="4">
        <f>IF('True_Odds_Calculator_2-way'!A74="","",'True_Odds_Calculator_2-way'!A74)</f>
        <v>1.9</v>
      </c>
      <c r="B73" s="4">
        <f>IF('True_Odds_Calculator_2-way'!B74="","",'True_Odds_Calculator_2-way'!B74)</f>
        <v>1.93</v>
      </c>
      <c r="C73" s="4">
        <f t="shared" si="11"/>
        <v>0.52631578947368418</v>
      </c>
      <c r="D73">
        <f t="shared" si="12"/>
        <v>0.5181347150259068</v>
      </c>
      <c r="E73">
        <f t="shared" si="13"/>
        <v>4.445050449959087E-2</v>
      </c>
      <c r="F73">
        <f t="shared" si="14"/>
        <v>-0.22825197709299161</v>
      </c>
      <c r="G73">
        <v>0</v>
      </c>
      <c r="H73">
        <f t="shared" si="15"/>
        <v>0.27270248159258254</v>
      </c>
      <c r="I73">
        <f t="shared" si="16"/>
        <v>-1.0930430596399217</v>
      </c>
      <c r="J73">
        <f t="shared" si="17"/>
        <v>1.0930430596399217</v>
      </c>
      <c r="K73">
        <f t="shared" si="18"/>
        <v>0.50409863604618754</v>
      </c>
      <c r="L73">
        <f t="shared" si="19"/>
        <v>0.49590136395381257</v>
      </c>
      <c r="M73">
        <f t="shared" si="20"/>
        <v>1.9837387536759294</v>
      </c>
      <c r="N73">
        <f t="shared" si="21"/>
        <v>2.0165300454651267</v>
      </c>
    </row>
    <row r="74" spans="1:14" x14ac:dyDescent="0.25">
      <c r="A74" s="4">
        <f>IF('True_Odds_Calculator_2-way'!A75="","",'True_Odds_Calculator_2-way'!A75)</f>
        <v>1.7</v>
      </c>
      <c r="B74" s="4">
        <f>IF('True_Odds_Calculator_2-way'!B75="","",'True_Odds_Calculator_2-way'!B75)</f>
        <v>2.13</v>
      </c>
      <c r="C74" s="4">
        <f t="shared" si="11"/>
        <v>0.58823529411764708</v>
      </c>
      <c r="D74">
        <f t="shared" si="12"/>
        <v>0.46948356807511737</v>
      </c>
      <c r="E74">
        <f t="shared" si="13"/>
        <v>5.7718862192764453E-2</v>
      </c>
      <c r="F74">
        <f t="shared" si="14"/>
        <v>-0.2184479425573046</v>
      </c>
      <c r="G74">
        <v>0</v>
      </c>
      <c r="H74">
        <f t="shared" si="15"/>
        <v>0.27616680475006905</v>
      </c>
      <c r="I74">
        <f t="shared" si="16"/>
        <v>-1.1243764952899702</v>
      </c>
      <c r="J74">
        <f t="shared" si="17"/>
        <v>1.1243764952899702</v>
      </c>
      <c r="K74">
        <f t="shared" si="18"/>
        <v>0.55957719122240368</v>
      </c>
      <c r="L74">
        <f t="shared" si="19"/>
        <v>0.44042280877759621</v>
      </c>
      <c r="M74">
        <f t="shared" si="20"/>
        <v>1.7870635467029794</v>
      </c>
      <c r="N74">
        <f t="shared" si="21"/>
        <v>2.2705454396776665</v>
      </c>
    </row>
    <row r="75" spans="1:14" x14ac:dyDescent="0.25">
      <c r="A75" s="4">
        <f>IF('True_Odds_Calculator_2-way'!A76="","",'True_Odds_Calculator_2-way'!A76)</f>
        <v>1.88</v>
      </c>
      <c r="B75" s="4">
        <f>IF('True_Odds_Calculator_2-way'!B76="","",'True_Odds_Calculator_2-way'!B76)</f>
        <v>1.95</v>
      </c>
      <c r="C75" s="4">
        <f t="shared" si="11"/>
        <v>0.53191489361702127</v>
      </c>
      <c r="D75">
        <f t="shared" si="12"/>
        <v>0.51282051282051289</v>
      </c>
      <c r="E75">
        <f t="shared" si="13"/>
        <v>4.4735406437534042E-2</v>
      </c>
      <c r="F75">
        <f t="shared" si="14"/>
        <v>-0.22804146208401543</v>
      </c>
      <c r="G75">
        <v>0</v>
      </c>
      <c r="H75">
        <f t="shared" si="15"/>
        <v>0.27277686852154942</v>
      </c>
      <c r="I75">
        <f t="shared" si="16"/>
        <v>-1.0936965981495175</v>
      </c>
      <c r="J75">
        <f t="shared" si="17"/>
        <v>1.0936965981495175</v>
      </c>
      <c r="K75">
        <f t="shared" si="18"/>
        <v>0.50956634210004492</v>
      </c>
      <c r="L75">
        <f t="shared" si="19"/>
        <v>0.49043365789995519</v>
      </c>
      <c r="M75">
        <f t="shared" si="20"/>
        <v>1.9624530063715757</v>
      </c>
      <c r="N75">
        <f t="shared" si="21"/>
        <v>2.0390117682420414</v>
      </c>
    </row>
    <row r="76" spans="1:14" x14ac:dyDescent="0.25">
      <c r="A76" s="4">
        <f>IF('True_Odds_Calculator_2-way'!A77="","",'True_Odds_Calculator_2-way'!A77)</f>
        <v>1.65</v>
      </c>
      <c r="B76" s="4">
        <f>IF('True_Odds_Calculator_2-way'!B77="","",'True_Odds_Calculator_2-way'!B77)</f>
        <v>2.16</v>
      </c>
      <c r="C76" s="4">
        <f t="shared" si="11"/>
        <v>0.60606060606060608</v>
      </c>
      <c r="D76">
        <f t="shared" si="12"/>
        <v>0.46296296296296291</v>
      </c>
      <c r="E76">
        <f t="shared" si="13"/>
        <v>6.9023569023568987E-2</v>
      </c>
      <c r="F76">
        <f t="shared" si="14"/>
        <v>-0.21156004489337832</v>
      </c>
      <c r="G76">
        <v>0</v>
      </c>
      <c r="H76">
        <f t="shared" si="15"/>
        <v>0.28058361391694725</v>
      </c>
      <c r="I76">
        <f t="shared" si="16"/>
        <v>-1.1516335992621967</v>
      </c>
      <c r="J76">
        <f t="shared" si="17"/>
        <v>1.1516335992621967</v>
      </c>
      <c r="K76">
        <f t="shared" si="18"/>
        <v>0.57189856109079151</v>
      </c>
      <c r="L76">
        <f t="shared" si="19"/>
        <v>0.42810143890920871</v>
      </c>
      <c r="M76">
        <f t="shared" si="20"/>
        <v>1.7485618395204274</v>
      </c>
      <c r="N76">
        <f t="shared" si="21"/>
        <v>2.3358949751441478</v>
      </c>
    </row>
    <row r="77" spans="1:14" x14ac:dyDescent="0.25">
      <c r="A77" s="4">
        <f>IF('True_Odds_Calculator_2-way'!A78="","",'True_Odds_Calculator_2-way'!A78)</f>
        <v>1.76</v>
      </c>
      <c r="B77" s="4">
        <f>IF('True_Odds_Calculator_2-way'!B78="","",'True_Odds_Calculator_2-way'!B78)</f>
        <v>2.04</v>
      </c>
      <c r="C77" s="4">
        <f t="shared" si="11"/>
        <v>0.56818181818181823</v>
      </c>
      <c r="D77">
        <f t="shared" si="12"/>
        <v>0.49019607843137253</v>
      </c>
      <c r="E77">
        <f t="shared" si="13"/>
        <v>5.8377896613190705E-2</v>
      </c>
      <c r="F77">
        <f t="shared" si="14"/>
        <v>-0.22014260249554374</v>
      </c>
      <c r="G77">
        <v>0</v>
      </c>
      <c r="H77">
        <f t="shared" si="15"/>
        <v>0.27852049910873444</v>
      </c>
      <c r="I77">
        <f t="shared" si="16"/>
        <v>-1.1248031766646189</v>
      </c>
      <c r="J77">
        <f t="shared" si="17"/>
        <v>1.1248031766646189</v>
      </c>
      <c r="K77">
        <f t="shared" si="18"/>
        <v>0.53912703272959017</v>
      </c>
      <c r="L77">
        <f t="shared" si="19"/>
        <v>0.46087296727040977</v>
      </c>
      <c r="M77">
        <f t="shared" si="20"/>
        <v>1.8548504142651103</v>
      </c>
      <c r="N77">
        <f t="shared" si="21"/>
        <v>2.1697953037312039</v>
      </c>
    </row>
    <row r="78" spans="1:14" x14ac:dyDescent="0.25">
      <c r="A78" s="4">
        <f>IF('True_Odds_Calculator_2-way'!A79="","",'True_Odds_Calculator_2-way'!A79)</f>
        <v>2.06</v>
      </c>
      <c r="B78" s="4">
        <f>IF('True_Odds_Calculator_2-way'!B79="","",'True_Odds_Calculator_2-way'!B79)</f>
        <v>1.75</v>
      </c>
      <c r="C78" s="4">
        <f t="shared" si="11"/>
        <v>0.4854368932038835</v>
      </c>
      <c r="D78">
        <f t="shared" si="12"/>
        <v>0.5714285714285714</v>
      </c>
      <c r="E78">
        <f t="shared" si="13"/>
        <v>5.6865464632454898E-2</v>
      </c>
      <c r="F78">
        <f t="shared" si="14"/>
        <v>-0.22052704576976423</v>
      </c>
      <c r="G78">
        <v>0</v>
      </c>
      <c r="H78">
        <f t="shared" si="15"/>
        <v>0.27739251040221913</v>
      </c>
      <c r="I78">
        <f t="shared" si="16"/>
        <v>-1.1215443081840883</v>
      </c>
      <c r="J78">
        <f t="shared" si="17"/>
        <v>1.1215443081840883</v>
      </c>
      <c r="K78">
        <f t="shared" si="18"/>
        <v>0.4568636290527433</v>
      </c>
      <c r="L78">
        <f t="shared" si="19"/>
        <v>0.54313637094725686</v>
      </c>
      <c r="M78">
        <f t="shared" si="20"/>
        <v>2.1888369666751335</v>
      </c>
      <c r="N78">
        <f t="shared" si="21"/>
        <v>1.8411582311380661</v>
      </c>
    </row>
    <row r="79" spans="1:14" x14ac:dyDescent="0.25">
      <c r="A79" s="4">
        <f>IF('True_Odds_Calculator_2-way'!A80="","",'True_Odds_Calculator_2-way'!A80)</f>
        <v>1.72</v>
      </c>
      <c r="B79" s="4">
        <f>IF('True_Odds_Calculator_2-way'!B80="","",'True_Odds_Calculator_2-way'!B80)</f>
        <v>2.1</v>
      </c>
      <c r="C79" s="4">
        <f t="shared" si="11"/>
        <v>0.58139534883720934</v>
      </c>
      <c r="D79">
        <f t="shared" si="12"/>
        <v>0.47619047619047616</v>
      </c>
      <c r="E79">
        <f t="shared" si="13"/>
        <v>5.75858250276855E-2</v>
      </c>
      <c r="F79">
        <f t="shared" si="14"/>
        <v>-0.21926910299003322</v>
      </c>
      <c r="G79">
        <v>0</v>
      </c>
      <c r="H79">
        <f t="shared" si="15"/>
        <v>0.27685492801771872</v>
      </c>
      <c r="I79">
        <f t="shared" si="16"/>
        <v>-1.1236664374387368</v>
      </c>
      <c r="J79">
        <f t="shared" si="17"/>
        <v>1.1236664374387368</v>
      </c>
      <c r="K79">
        <f t="shared" si="18"/>
        <v>0.55277942512768541</v>
      </c>
      <c r="L79">
        <f t="shared" si="19"/>
        <v>0.44722057487231454</v>
      </c>
      <c r="M79">
        <f t="shared" si="20"/>
        <v>1.8090398349558905</v>
      </c>
      <c r="N79">
        <f t="shared" si="21"/>
        <v>2.2360330811826108</v>
      </c>
    </row>
    <row r="80" spans="1:14" x14ac:dyDescent="0.25">
      <c r="A80" s="4">
        <f>IF('True_Odds_Calculator_2-way'!A81="","",'True_Odds_Calculator_2-way'!A81)</f>
        <v>1.8</v>
      </c>
      <c r="B80" s="4">
        <f>IF('True_Odds_Calculator_2-way'!B81="","",'True_Odds_Calculator_2-way'!B81)</f>
        <v>2.11</v>
      </c>
      <c r="C80" s="4">
        <f t="shared" si="11"/>
        <v>0.55555555555555558</v>
      </c>
      <c r="D80">
        <f t="shared" si="12"/>
        <v>0.47393364928909953</v>
      </c>
      <c r="E80">
        <f t="shared" si="13"/>
        <v>2.9489204844655115E-2</v>
      </c>
      <c r="F80">
        <f t="shared" si="14"/>
        <v>-0.23380726698262244</v>
      </c>
      <c r="G80">
        <v>0</v>
      </c>
      <c r="H80">
        <f t="shared" si="15"/>
        <v>0.26329647182727756</v>
      </c>
      <c r="I80">
        <f t="shared" si="16"/>
        <v>-1.0611908999450221</v>
      </c>
      <c r="J80">
        <f t="shared" si="17"/>
        <v>1.0611908999450221</v>
      </c>
      <c r="K80">
        <f t="shared" si="18"/>
        <v>0.54084671241554938</v>
      </c>
      <c r="L80">
        <f t="shared" si="19"/>
        <v>0.45915328758445073</v>
      </c>
      <c r="M80">
        <f t="shared" si="20"/>
        <v>1.8489527199560174</v>
      </c>
      <c r="N80">
        <f t="shared" si="21"/>
        <v>2.1779218989389744</v>
      </c>
    </row>
    <row r="81" spans="1:14" x14ac:dyDescent="0.25">
      <c r="A81" s="4">
        <f>IF('True_Odds_Calculator_2-way'!A82="","",'True_Odds_Calculator_2-way'!A82)</f>
        <v>1.72</v>
      </c>
      <c r="B81" s="4">
        <f>IF('True_Odds_Calculator_2-way'!B82="","",'True_Odds_Calculator_2-way'!B82)</f>
        <v>2.23</v>
      </c>
      <c r="C81" s="4">
        <f t="shared" si="11"/>
        <v>0.58139534883720934</v>
      </c>
      <c r="D81">
        <f t="shared" si="12"/>
        <v>0.44843049327354262</v>
      </c>
      <c r="E81">
        <f t="shared" si="13"/>
        <v>2.982584211075201E-2</v>
      </c>
      <c r="F81">
        <f t="shared" si="14"/>
        <v>-0.23088956095526114</v>
      </c>
      <c r="G81">
        <v>0</v>
      </c>
      <c r="H81">
        <f t="shared" si="15"/>
        <v>0.26071540306601315</v>
      </c>
      <c r="I81">
        <f t="shared" si="16"/>
        <v>-1.0626278551055641</v>
      </c>
      <c r="J81">
        <f t="shared" si="17"/>
        <v>1.0626278551055641</v>
      </c>
      <c r="K81">
        <f t="shared" si="18"/>
        <v>0.56654268925198559</v>
      </c>
      <c r="L81">
        <f t="shared" si="19"/>
        <v>0.43345731074801436</v>
      </c>
      <c r="M81">
        <f t="shared" si="20"/>
        <v>1.7650920556760061</v>
      </c>
      <c r="N81">
        <f t="shared" si="21"/>
        <v>2.3070322617798436</v>
      </c>
    </row>
    <row r="82" spans="1:14" x14ac:dyDescent="0.25">
      <c r="A82" s="4">
        <f>IF('True_Odds_Calculator_2-way'!A83="","",'True_Odds_Calculator_2-way'!A83)</f>
        <v>2.2400000000000002</v>
      </c>
      <c r="B82" s="4">
        <f>IF('True_Odds_Calculator_2-way'!B83="","",'True_Odds_Calculator_2-way'!B83)</f>
        <v>1.66</v>
      </c>
      <c r="C82" s="4">
        <f t="shared" si="11"/>
        <v>0.4464285714285714</v>
      </c>
      <c r="D82">
        <f t="shared" si="12"/>
        <v>0.60240963855421692</v>
      </c>
      <c r="E82">
        <f t="shared" si="13"/>
        <v>4.8838209982788428E-2</v>
      </c>
      <c r="F82">
        <f t="shared" si="14"/>
        <v>-0.22009466437177272</v>
      </c>
      <c r="G82">
        <v>0</v>
      </c>
      <c r="H82">
        <f t="shared" si="15"/>
        <v>0.26893287435456109</v>
      </c>
      <c r="I82">
        <f t="shared" si="16"/>
        <v>-1.1053942207134548</v>
      </c>
      <c r="J82">
        <f t="shared" si="17"/>
        <v>1.1053942207134548</v>
      </c>
      <c r="K82">
        <f t="shared" si="18"/>
        <v>0.42181832798601948</v>
      </c>
      <c r="L82">
        <f t="shared" si="19"/>
        <v>0.57818167201398041</v>
      </c>
      <c r="M82">
        <f t="shared" si="20"/>
        <v>2.3706888336846839</v>
      </c>
      <c r="N82">
        <f t="shared" si="21"/>
        <v>1.7295601856708804</v>
      </c>
    </row>
    <row r="83" spans="1:14" x14ac:dyDescent="0.25">
      <c r="A83" s="4">
        <f>IF('True_Odds_Calculator_2-way'!A84="","",'True_Odds_Calculator_2-way'!A84)</f>
        <v>2.2400000000000002</v>
      </c>
      <c r="B83" s="4">
        <f>IF('True_Odds_Calculator_2-way'!B84="","",'True_Odds_Calculator_2-way'!B84)</f>
        <v>1.66</v>
      </c>
      <c r="C83" s="4">
        <f t="shared" si="11"/>
        <v>0.4464285714285714</v>
      </c>
      <c r="D83">
        <f t="shared" si="12"/>
        <v>0.60240963855421692</v>
      </c>
      <c r="E83">
        <f t="shared" si="13"/>
        <v>4.8838209982788428E-2</v>
      </c>
      <c r="F83">
        <f t="shared" si="14"/>
        <v>-0.22009466437177272</v>
      </c>
      <c r="G83">
        <v>0</v>
      </c>
      <c r="H83">
        <f t="shared" si="15"/>
        <v>0.26893287435456109</v>
      </c>
      <c r="I83">
        <f t="shared" si="16"/>
        <v>-1.1053942207134548</v>
      </c>
      <c r="J83">
        <f t="shared" si="17"/>
        <v>1.1053942207134548</v>
      </c>
      <c r="K83">
        <f t="shared" si="18"/>
        <v>0.42181832798601948</v>
      </c>
      <c r="L83">
        <f t="shared" si="19"/>
        <v>0.57818167201398041</v>
      </c>
      <c r="M83">
        <f t="shared" si="20"/>
        <v>2.3706888336846839</v>
      </c>
      <c r="N83">
        <f t="shared" si="21"/>
        <v>1.7295601856708804</v>
      </c>
    </row>
    <row r="84" spans="1:14" x14ac:dyDescent="0.25">
      <c r="A84" s="4">
        <f>IF('True_Odds_Calculator_2-way'!A85="","",'True_Odds_Calculator_2-way'!A85)</f>
        <v>2.52</v>
      </c>
      <c r="B84" s="4">
        <f>IF('True_Odds_Calculator_2-way'!B85="","",'True_Odds_Calculator_2-way'!B85)</f>
        <v>1.53</v>
      </c>
      <c r="C84" s="4">
        <f t="shared" si="11"/>
        <v>0.3968253968253968</v>
      </c>
      <c r="D84">
        <f t="shared" si="12"/>
        <v>0.65359477124183007</v>
      </c>
      <c r="E84">
        <f t="shared" si="13"/>
        <v>5.0420168067226934E-2</v>
      </c>
      <c r="F84">
        <f t="shared" si="14"/>
        <v>-0.20894283639381672</v>
      </c>
      <c r="G84">
        <v>0</v>
      </c>
      <c r="H84">
        <f t="shared" si="15"/>
        <v>0.25936300446104366</v>
      </c>
      <c r="I84">
        <f t="shared" si="16"/>
        <v>-1.1141412945539662</v>
      </c>
      <c r="J84">
        <f t="shared" si="17"/>
        <v>1.1141412945539662</v>
      </c>
      <c r="K84">
        <f t="shared" si="18"/>
        <v>0.37126487564916671</v>
      </c>
      <c r="L84">
        <f t="shared" si="19"/>
        <v>0.62873512435083334</v>
      </c>
      <c r="M84">
        <f t="shared" si="20"/>
        <v>2.6934947677220284</v>
      </c>
      <c r="N84">
        <f t="shared" si="21"/>
        <v>1.5904948861136019</v>
      </c>
    </row>
    <row r="85" spans="1:14" x14ac:dyDescent="0.25">
      <c r="A85" s="4">
        <f>IF('True_Odds_Calculator_2-way'!A86="","",'True_Odds_Calculator_2-way'!A86)</f>
        <v>2.5</v>
      </c>
      <c r="B85" s="4">
        <f>IF('True_Odds_Calculator_2-way'!B86="","",'True_Odds_Calculator_2-way'!B86)</f>
        <v>1.55</v>
      </c>
      <c r="C85" s="4">
        <f t="shared" si="11"/>
        <v>0.4</v>
      </c>
      <c r="D85">
        <f t="shared" si="12"/>
        <v>0.64516129032258063</v>
      </c>
      <c r="E85">
        <f t="shared" si="13"/>
        <v>4.5161290322580649E-2</v>
      </c>
      <c r="F85">
        <f t="shared" si="14"/>
        <v>-0.2129032258064516</v>
      </c>
      <c r="G85">
        <v>0</v>
      </c>
      <c r="H85">
        <f t="shared" si="15"/>
        <v>0.25806451612903225</v>
      </c>
      <c r="I85">
        <f t="shared" si="16"/>
        <v>-1.1009637651263606</v>
      </c>
      <c r="J85">
        <f t="shared" si="17"/>
        <v>1.1009637651263606</v>
      </c>
      <c r="K85">
        <f t="shared" si="18"/>
        <v>0.3771527433992079</v>
      </c>
      <c r="L85">
        <f t="shared" si="19"/>
        <v>0.62284725660079221</v>
      </c>
      <c r="M85">
        <f t="shared" si="20"/>
        <v>2.6514456476895409</v>
      </c>
      <c r="N85">
        <f t="shared" si="21"/>
        <v>1.6055300708194982</v>
      </c>
    </row>
    <row r="86" spans="1:14" x14ac:dyDescent="0.25">
      <c r="A86" s="4">
        <f>IF('True_Odds_Calculator_2-way'!A87="","",'True_Odds_Calculator_2-way'!A87)</f>
        <v>2.93</v>
      </c>
      <c r="B86" s="4">
        <f>IF('True_Odds_Calculator_2-way'!B87="","",'True_Odds_Calculator_2-way'!B87)</f>
        <v>1.41</v>
      </c>
      <c r="C86" s="4">
        <f t="shared" si="11"/>
        <v>0.34129692832764502</v>
      </c>
      <c r="D86">
        <f t="shared" si="12"/>
        <v>0.70921985815602839</v>
      </c>
      <c r="E86">
        <f t="shared" si="13"/>
        <v>5.0516786483673304E-2</v>
      </c>
      <c r="F86">
        <f t="shared" si="14"/>
        <v>-0.19153777261394733</v>
      </c>
      <c r="G86">
        <v>0</v>
      </c>
      <c r="H86">
        <f t="shared" si="15"/>
        <v>0.24205455909762058</v>
      </c>
      <c r="I86">
        <f t="shared" si="16"/>
        <v>-1.1241633366109478</v>
      </c>
      <c r="J86">
        <f t="shared" si="17"/>
        <v>1.1241633366109478</v>
      </c>
      <c r="K86">
        <f t="shared" si="18"/>
        <v>0.31549371596068654</v>
      </c>
      <c r="L86">
        <f t="shared" si="19"/>
        <v>0.68450628403931368</v>
      </c>
      <c r="M86">
        <f t="shared" si="20"/>
        <v>3.1696352396591294</v>
      </c>
      <c r="N86">
        <f t="shared" si="21"/>
        <v>1.4609069680104885</v>
      </c>
    </row>
    <row r="87" spans="1:14" x14ac:dyDescent="0.25">
      <c r="A87" s="4">
        <f>IF('True_Odds_Calculator_2-way'!A88="","",'True_Odds_Calculator_2-way'!A88)</f>
        <v>2.29</v>
      </c>
      <c r="B87" s="4">
        <f>IF('True_Odds_Calculator_2-way'!B88="","",'True_Odds_Calculator_2-way'!B88)</f>
        <v>1.64</v>
      </c>
      <c r="C87" s="4">
        <f t="shared" si="11"/>
        <v>0.4366812227074236</v>
      </c>
      <c r="D87">
        <f t="shared" si="12"/>
        <v>0.6097560975609756</v>
      </c>
      <c r="E87">
        <f t="shared" si="13"/>
        <v>4.6437320268399196E-2</v>
      </c>
      <c r="F87">
        <f t="shared" si="14"/>
        <v>-0.21983171796783463</v>
      </c>
      <c r="G87">
        <v>0</v>
      </c>
      <c r="H87">
        <f t="shared" si="15"/>
        <v>0.26626903823623388</v>
      </c>
      <c r="I87">
        <f t="shared" si="16"/>
        <v>-1.1005636329070299</v>
      </c>
      <c r="J87">
        <f t="shared" si="17"/>
        <v>1.1005636329070299</v>
      </c>
      <c r="K87">
        <f t="shared" si="18"/>
        <v>0.41326974665852889</v>
      </c>
      <c r="L87">
        <f t="shared" si="19"/>
        <v>0.586730253341471</v>
      </c>
      <c r="M87">
        <f t="shared" si="20"/>
        <v>2.4197270864500684</v>
      </c>
      <c r="N87">
        <f t="shared" si="21"/>
        <v>1.7043607250604993</v>
      </c>
    </row>
    <row r="88" spans="1:14" x14ac:dyDescent="0.25">
      <c r="A88" s="4">
        <f>IF('True_Odds_Calculator_2-way'!A89="","",'True_Odds_Calculator_2-way'!A89)</f>
        <v>2.56</v>
      </c>
      <c r="B88" s="4">
        <f>IF('True_Odds_Calculator_2-way'!B89="","",'True_Odds_Calculator_2-way'!B89)</f>
        <v>1.52</v>
      </c>
      <c r="C88" s="4">
        <f t="shared" si="11"/>
        <v>0.390625</v>
      </c>
      <c r="D88">
        <f t="shared" si="12"/>
        <v>0.65789473684210531</v>
      </c>
      <c r="E88">
        <f t="shared" si="13"/>
        <v>4.851973684210531E-2</v>
      </c>
      <c r="F88">
        <f t="shared" si="14"/>
        <v>-0.20847039473684204</v>
      </c>
      <c r="G88">
        <v>0</v>
      </c>
      <c r="H88">
        <f t="shared" si="15"/>
        <v>0.2569901315789474</v>
      </c>
      <c r="I88">
        <f t="shared" si="16"/>
        <v>-1.110288979210819</v>
      </c>
      <c r="J88">
        <f t="shared" si="17"/>
        <v>1.110288979210819</v>
      </c>
      <c r="K88">
        <f t="shared" si="18"/>
        <v>0.3660254037844386</v>
      </c>
      <c r="L88">
        <f t="shared" si="19"/>
        <v>0.63397459621556129</v>
      </c>
      <c r="M88">
        <f t="shared" si="20"/>
        <v>2.7320508075688776</v>
      </c>
      <c r="N88">
        <f t="shared" si="21"/>
        <v>1.577350269189626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1.54</v>
      </c>
      <c r="C89" s="4">
        <f t="shared" si="11"/>
        <v>0.39840637450199207</v>
      </c>
      <c r="D89">
        <f t="shared" si="12"/>
        <v>0.64935064935064934</v>
      </c>
      <c r="E89">
        <f t="shared" si="13"/>
        <v>4.7757023852641467E-2</v>
      </c>
      <c r="F89">
        <f t="shared" si="14"/>
        <v>-0.21094841413566501</v>
      </c>
      <c r="G89">
        <v>0</v>
      </c>
      <c r="H89">
        <f t="shared" si="15"/>
        <v>0.25870543798830653</v>
      </c>
      <c r="I89">
        <f t="shared" si="16"/>
        <v>-1.1074258236418262</v>
      </c>
      <c r="J89">
        <f t="shared" si="17"/>
        <v>1.1074258236418262</v>
      </c>
      <c r="K89">
        <f t="shared" si="18"/>
        <v>0.37422166659540684</v>
      </c>
      <c r="L89">
        <f t="shared" si="19"/>
        <v>0.62577833340459288</v>
      </c>
      <c r="M89">
        <f t="shared" si="20"/>
        <v>2.6722129936991572</v>
      </c>
      <c r="N89">
        <f t="shared" si="21"/>
        <v>1.5980099447665865</v>
      </c>
    </row>
    <row r="90" spans="1:14" x14ac:dyDescent="0.25">
      <c r="A90" s="4">
        <f>IF('True_Odds_Calculator_2-way'!A91="","",'True_Odds_Calculator_2-way'!A91)</f>
        <v>2.44</v>
      </c>
      <c r="B90" s="4">
        <f>IF('True_Odds_Calculator_2-way'!B91="","",'True_Odds_Calculator_2-way'!B91)</f>
        <v>1.57</v>
      </c>
      <c r="C90" s="4">
        <f t="shared" si="11"/>
        <v>0.4098360655737705</v>
      </c>
      <c r="D90">
        <f t="shared" si="12"/>
        <v>0.63694267515923564</v>
      </c>
      <c r="E90">
        <f t="shared" si="13"/>
        <v>4.6778740733006252E-2</v>
      </c>
      <c r="F90">
        <f t="shared" si="14"/>
        <v>-0.21426333925028707</v>
      </c>
      <c r="G90">
        <v>0</v>
      </c>
      <c r="H90">
        <f t="shared" si="15"/>
        <v>0.26104207998329332</v>
      </c>
      <c r="I90">
        <f t="shared" si="16"/>
        <v>-1.1037769642208701</v>
      </c>
      <c r="J90">
        <f t="shared" si="17"/>
        <v>1.1037769642208701</v>
      </c>
      <c r="K90">
        <f t="shared" si="18"/>
        <v>0.38618406003734473</v>
      </c>
      <c r="L90">
        <f t="shared" si="19"/>
        <v>0.61381593996265527</v>
      </c>
      <c r="M90">
        <f t="shared" si="20"/>
        <v>2.5894388284780527</v>
      </c>
      <c r="N90">
        <f t="shared" si="21"/>
        <v>1.6291528696058957</v>
      </c>
    </row>
    <row r="91" spans="1:14" x14ac:dyDescent="0.25">
      <c r="A91" s="4">
        <f>IF('True_Odds_Calculator_2-way'!A92="","",'True_Odds_Calculator_2-way'!A92)</f>
        <v>2.04</v>
      </c>
      <c r="B91" s="4">
        <f>IF('True_Odds_Calculator_2-way'!B92="","",'True_Odds_Calculator_2-way'!B92)</f>
        <v>1.87</v>
      </c>
      <c r="C91" s="4">
        <f t="shared" si="11"/>
        <v>0.49019607843137253</v>
      </c>
      <c r="D91">
        <f t="shared" si="12"/>
        <v>0.53475935828876997</v>
      </c>
      <c r="E91">
        <f t="shared" si="13"/>
        <v>2.4955436720142554E-2</v>
      </c>
      <c r="F91">
        <f t="shared" si="14"/>
        <v>-0.2371815036174898</v>
      </c>
      <c r="G91">
        <v>0</v>
      </c>
      <c r="H91">
        <f t="shared" si="15"/>
        <v>0.26213694033763235</v>
      </c>
      <c r="I91">
        <f t="shared" si="16"/>
        <v>-1.0512928338279499</v>
      </c>
      <c r="J91">
        <f t="shared" si="17"/>
        <v>1.0512928338279499</v>
      </c>
      <c r="K91">
        <f t="shared" si="18"/>
        <v>0.47770444733840695</v>
      </c>
      <c r="L91">
        <f t="shared" si="19"/>
        <v>0.52229555266159289</v>
      </c>
      <c r="M91">
        <f t="shared" si="20"/>
        <v>2.0933445471810685</v>
      </c>
      <c r="N91">
        <f t="shared" si="21"/>
        <v>1.9146247654303168</v>
      </c>
    </row>
    <row r="92" spans="1:14" x14ac:dyDescent="0.25">
      <c r="A92" s="4">
        <f>IF('True_Odds_Calculator_2-way'!A93="","",'True_Odds_Calculator_2-way'!A93)</f>
        <v>1.79</v>
      </c>
      <c r="B92" s="4">
        <f>IF('True_Odds_Calculator_2-way'!B93="","",'True_Odds_Calculator_2-way'!B93)</f>
        <v>2.13</v>
      </c>
      <c r="C92" s="4">
        <f t="shared" si="11"/>
        <v>0.55865921787709494</v>
      </c>
      <c r="D92">
        <f t="shared" si="12"/>
        <v>0.46948356807511737</v>
      </c>
      <c r="E92">
        <f t="shared" si="13"/>
        <v>2.8142785952212312E-2</v>
      </c>
      <c r="F92">
        <f t="shared" si="14"/>
        <v>-0.2341385369947806</v>
      </c>
      <c r="G92">
        <v>0</v>
      </c>
      <c r="H92">
        <f t="shared" si="15"/>
        <v>0.26228132294699291</v>
      </c>
      <c r="I92">
        <f t="shared" si="16"/>
        <v>-1.0583936671670078</v>
      </c>
      <c r="J92">
        <f t="shared" si="17"/>
        <v>1.0583936671670078</v>
      </c>
      <c r="K92">
        <f t="shared" si="18"/>
        <v>0.5446234509412119</v>
      </c>
      <c r="L92">
        <f t="shared" si="19"/>
        <v>0.45537654905878816</v>
      </c>
      <c r="M92">
        <f t="shared" si="20"/>
        <v>1.8361309970619364</v>
      </c>
      <c r="N92">
        <f t="shared" si="21"/>
        <v>2.1959848438987186</v>
      </c>
    </row>
    <row r="93" spans="1:14" x14ac:dyDescent="0.25">
      <c r="A93" s="4">
        <f>IF('True_Odds_Calculator_2-way'!A94="","",'True_Odds_Calculator_2-way'!A94)</f>
        <v>1.97</v>
      </c>
      <c r="B93" s="4">
        <f>IF('True_Odds_Calculator_2-way'!B94="","",'True_Odds_Calculator_2-way'!B94)</f>
        <v>1.93</v>
      </c>
      <c r="C93" s="4">
        <f t="shared" si="11"/>
        <v>0.50761421319796951</v>
      </c>
      <c r="D93">
        <f t="shared" si="12"/>
        <v>0.5181347150259068</v>
      </c>
      <c r="E93">
        <f t="shared" si="13"/>
        <v>2.5748928223876311E-2</v>
      </c>
      <c r="F93">
        <f t="shared" si="14"/>
        <v>-0.23726361747455349</v>
      </c>
      <c r="G93">
        <v>0</v>
      </c>
      <c r="H93">
        <f t="shared" si="15"/>
        <v>0.26301254569842986</v>
      </c>
      <c r="I93">
        <f t="shared" si="16"/>
        <v>-1.0528649266733445</v>
      </c>
      <c r="J93">
        <f t="shared" si="17"/>
        <v>1.0528649266733445</v>
      </c>
      <c r="K93">
        <f t="shared" si="18"/>
        <v>0.49473625880060179</v>
      </c>
      <c r="L93">
        <f t="shared" si="19"/>
        <v>0.50526374119939821</v>
      </c>
      <c r="M93">
        <f t="shared" si="20"/>
        <v>2.021278978873144</v>
      </c>
      <c r="N93">
        <f t="shared" si="21"/>
        <v>1.9791643818062103</v>
      </c>
    </row>
    <row r="94" spans="1:14" x14ac:dyDescent="0.25">
      <c r="A94" s="4">
        <f>IF('True_Odds_Calculator_2-way'!A95="","",'True_Odds_Calculator_2-way'!A95)</f>
        <v>2.2599999999999998</v>
      </c>
      <c r="B94" s="4">
        <f>IF('True_Odds_Calculator_2-way'!B95="","",'True_Odds_Calculator_2-way'!B95)</f>
        <v>1.69</v>
      </c>
      <c r="C94" s="4">
        <f t="shared" si="11"/>
        <v>0.44247787610619471</v>
      </c>
      <c r="D94">
        <f t="shared" si="12"/>
        <v>0.59171597633136097</v>
      </c>
      <c r="E94">
        <f t="shared" si="13"/>
        <v>3.4193852437555794E-2</v>
      </c>
      <c r="F94">
        <f t="shared" si="14"/>
        <v>-0.22762737602764815</v>
      </c>
      <c r="G94">
        <v>0</v>
      </c>
      <c r="H94">
        <f t="shared" si="15"/>
        <v>0.261821228465204</v>
      </c>
      <c r="I94">
        <f t="shared" si="16"/>
        <v>-1.0724824201463119</v>
      </c>
      <c r="J94">
        <f t="shared" si="17"/>
        <v>1.0724824201463119</v>
      </c>
      <c r="K94">
        <f t="shared" si="18"/>
        <v>0.42529160714947917</v>
      </c>
      <c r="L94">
        <f t="shared" si="19"/>
        <v>0.57470839285052078</v>
      </c>
      <c r="M94">
        <f t="shared" si="20"/>
        <v>2.351327849384353</v>
      </c>
      <c r="N94">
        <f t="shared" si="21"/>
        <v>1.7400128699009547</v>
      </c>
    </row>
    <row r="95" spans="1:14" x14ac:dyDescent="0.25">
      <c r="A95" s="4">
        <f>IF('True_Odds_Calculator_2-way'!A96="","",'True_Odds_Calculator_2-way'!A96)</f>
        <v>2.02</v>
      </c>
      <c r="B95" s="4">
        <f>IF('True_Odds_Calculator_2-way'!B96="","",'True_Odds_Calculator_2-way'!B96)</f>
        <v>1.87</v>
      </c>
      <c r="C95" s="4">
        <f t="shared" si="11"/>
        <v>0.49504950495049505</v>
      </c>
      <c r="D95">
        <f t="shared" si="12"/>
        <v>0.53475935828876997</v>
      </c>
      <c r="E95">
        <f t="shared" si="13"/>
        <v>2.9808863239265015E-2</v>
      </c>
      <c r="F95">
        <f t="shared" si="14"/>
        <v>-0.23492349234923493</v>
      </c>
      <c r="G95">
        <v>0</v>
      </c>
      <c r="H95">
        <f t="shared" si="15"/>
        <v>0.2647323555885</v>
      </c>
      <c r="I95">
        <f t="shared" si="16"/>
        <v>-1.0615495921641367</v>
      </c>
      <c r="J95">
        <f t="shared" si="17"/>
        <v>1.0615495921641367</v>
      </c>
      <c r="K95">
        <f t="shared" si="18"/>
        <v>0.48012738724303272</v>
      </c>
      <c r="L95">
        <f t="shared" si="19"/>
        <v>0.51987261275696728</v>
      </c>
      <c r="M95">
        <f t="shared" si="20"/>
        <v>2.0827805840074194</v>
      </c>
      <c r="N95">
        <f t="shared" si="21"/>
        <v>1.9235481451827992</v>
      </c>
    </row>
    <row r="96" spans="1:14" x14ac:dyDescent="0.25">
      <c r="A96" s="4">
        <f>IF('True_Odds_Calculator_2-way'!A97="","",'True_Odds_Calculator_2-way'!A97)</f>
        <v>2.13</v>
      </c>
      <c r="B96" s="4">
        <f>IF('True_Odds_Calculator_2-way'!B97="","",'True_Odds_Calculator_2-way'!B97)</f>
        <v>1.78</v>
      </c>
      <c r="C96" s="4">
        <f t="shared" si="11"/>
        <v>0.46948356807511737</v>
      </c>
      <c r="D96">
        <f t="shared" si="12"/>
        <v>0.5617977528089888</v>
      </c>
      <c r="E96">
        <f t="shared" si="13"/>
        <v>3.128132088410629E-2</v>
      </c>
      <c r="F96">
        <f t="shared" si="14"/>
        <v>-0.23247349264124062</v>
      </c>
      <c r="G96">
        <v>0</v>
      </c>
      <c r="H96">
        <f t="shared" si="15"/>
        <v>0.26375481352534685</v>
      </c>
      <c r="I96">
        <f t="shared" si="16"/>
        <v>-1.0651566348113084</v>
      </c>
      <c r="J96">
        <f t="shared" si="17"/>
        <v>1.0651566348113084</v>
      </c>
      <c r="K96">
        <f t="shared" si="18"/>
        <v>0.45379730835053417</v>
      </c>
      <c r="L96">
        <f t="shared" si="19"/>
        <v>0.54620269164946567</v>
      </c>
      <c r="M96">
        <f t="shared" si="20"/>
        <v>2.2036269973367788</v>
      </c>
      <c r="N96">
        <f t="shared" si="21"/>
        <v>1.8308221751528204</v>
      </c>
    </row>
    <row r="97" spans="1:14" x14ac:dyDescent="0.25">
      <c r="A97" s="4">
        <f>IF('True_Odds_Calculator_2-way'!A98="","",'True_Odds_Calculator_2-way'!A98)</f>
        <v>2.23</v>
      </c>
      <c r="B97" s="4">
        <f>IF('True_Odds_Calculator_2-way'!B98="","",'True_Odds_Calculator_2-way'!B98)</f>
        <v>1.71</v>
      </c>
      <c r="C97" s="4">
        <f t="shared" si="11"/>
        <v>0.44843049327354262</v>
      </c>
      <c r="D97">
        <f t="shared" si="12"/>
        <v>0.58479532163742687</v>
      </c>
      <c r="E97">
        <f t="shared" si="13"/>
        <v>3.3225814910969431E-2</v>
      </c>
      <c r="F97">
        <f t="shared" si="14"/>
        <v>-0.22901423963496192</v>
      </c>
      <c r="G97">
        <v>0</v>
      </c>
      <c r="H97">
        <f t="shared" si="15"/>
        <v>0.26224005454593136</v>
      </c>
      <c r="I97">
        <f t="shared" si="16"/>
        <v>-1.070084984173661</v>
      </c>
      <c r="J97">
        <f t="shared" si="17"/>
        <v>1.070084984173661</v>
      </c>
      <c r="K97">
        <f t="shared" si="18"/>
        <v>0.43174080130549697</v>
      </c>
      <c r="L97">
        <f t="shared" si="19"/>
        <v>0.56825919869450314</v>
      </c>
      <c r="M97">
        <f t="shared" si="20"/>
        <v>2.3162045305336028</v>
      </c>
      <c r="N97">
        <f t="shared" si="21"/>
        <v>1.7597603387632996</v>
      </c>
    </row>
    <row r="98" spans="1:14" x14ac:dyDescent="0.25">
      <c r="A98" s="4">
        <f>IF('True_Odds_Calculator_2-way'!A99="","",'True_Odds_Calculator_2-way'!A99)</f>
        <v>2.1</v>
      </c>
      <c r="B98" s="4">
        <f>IF('True_Odds_Calculator_2-way'!B99="","",'True_Odds_Calculator_2-way'!B99)</f>
        <v>1.79</v>
      </c>
      <c r="C98" s="4">
        <f t="shared" si="11"/>
        <v>0.47619047619047616</v>
      </c>
      <c r="D98">
        <f t="shared" si="12"/>
        <v>0.55865921787709494</v>
      </c>
      <c r="E98">
        <f t="shared" si="13"/>
        <v>3.4849694067571102E-2</v>
      </c>
      <c r="F98">
        <f t="shared" si="14"/>
        <v>-0.2311785049215217</v>
      </c>
      <c r="G98">
        <v>0</v>
      </c>
      <c r="H98">
        <f t="shared" si="15"/>
        <v>0.2660281989890928</v>
      </c>
      <c r="I98">
        <f t="shared" si="16"/>
        <v>-1.072729223145815</v>
      </c>
      <c r="J98">
        <f t="shared" si="17"/>
        <v>1.072729223145815</v>
      </c>
      <c r="K98">
        <f t="shared" si="18"/>
        <v>0.4587151448829464</v>
      </c>
      <c r="L98">
        <f t="shared" si="19"/>
        <v>0.5412848551170536</v>
      </c>
      <c r="M98">
        <f t="shared" si="20"/>
        <v>2.1800021454603971</v>
      </c>
      <c r="N98">
        <f t="shared" si="21"/>
        <v>1.8474560862851939</v>
      </c>
    </row>
    <row r="99" spans="1:14" x14ac:dyDescent="0.25">
      <c r="A99" s="4">
        <f>IF('True_Odds_Calculator_2-way'!A100="","",'True_Odds_Calculator_2-way'!A100)</f>
        <v>2.1</v>
      </c>
      <c r="B99" s="4">
        <f>IF('True_Odds_Calculator_2-way'!B100="","",'True_Odds_Calculator_2-way'!B100)</f>
        <v>1.8</v>
      </c>
      <c r="C99" s="4">
        <f t="shared" si="11"/>
        <v>0.47619047619047616</v>
      </c>
      <c r="D99">
        <f t="shared" si="12"/>
        <v>0.55555555555555558</v>
      </c>
      <c r="E99">
        <f t="shared" si="13"/>
        <v>3.1746031746031633E-2</v>
      </c>
      <c r="F99">
        <f t="shared" si="14"/>
        <v>-0.2328042328042329</v>
      </c>
      <c r="G99">
        <v>0</v>
      </c>
      <c r="H99">
        <f t="shared" si="15"/>
        <v>0.26455026455026454</v>
      </c>
      <c r="I99">
        <f t="shared" si="16"/>
        <v>-1.066003581778052</v>
      </c>
      <c r="J99">
        <f t="shared" si="17"/>
        <v>1.066003581778052</v>
      </c>
      <c r="K99">
        <f t="shared" si="18"/>
        <v>0.46027717321561978</v>
      </c>
      <c r="L99">
        <f t="shared" si="19"/>
        <v>0.53972282678438044</v>
      </c>
      <c r="M99">
        <f t="shared" si="20"/>
        <v>2.1726039399558572</v>
      </c>
      <c r="N99">
        <f t="shared" si="21"/>
        <v>1.8528028654224413</v>
      </c>
    </row>
    <row r="100" spans="1:14" x14ac:dyDescent="0.25">
      <c r="A100" s="4">
        <f>IF('True_Odds_Calculator_2-way'!A101="","",'True_Odds_Calculator_2-way'!A101)</f>
        <v>1.91</v>
      </c>
      <c r="B100" s="4">
        <f>IF('True_Odds_Calculator_2-way'!B101="","",'True_Odds_Calculator_2-way'!B101)</f>
        <v>1.98</v>
      </c>
      <c r="C100" s="4">
        <f t="shared" si="11"/>
        <v>0.52356020942408377</v>
      </c>
      <c r="D100">
        <f t="shared" si="12"/>
        <v>0.50505050505050508</v>
      </c>
      <c r="E100">
        <f t="shared" si="13"/>
        <v>2.861071447458885E-2</v>
      </c>
      <c r="F100">
        <f t="shared" si="14"/>
        <v>-0.23581363371939279</v>
      </c>
      <c r="G100">
        <v>0</v>
      </c>
      <c r="H100">
        <f t="shared" si="15"/>
        <v>0.2644243481939817</v>
      </c>
      <c r="I100">
        <f t="shared" si="16"/>
        <v>-1.0589275952301447</v>
      </c>
      <c r="J100">
        <f t="shared" si="17"/>
        <v>1.0589275952301447</v>
      </c>
      <c r="K100">
        <f t="shared" si="18"/>
        <v>0.50926243676795835</v>
      </c>
      <c r="L100">
        <f t="shared" si="19"/>
        <v>0.4907375632320416</v>
      </c>
      <c r="M100">
        <f t="shared" si="20"/>
        <v>1.9636241116594322</v>
      </c>
      <c r="N100">
        <f t="shared" si="21"/>
        <v>2.0377490433255412</v>
      </c>
    </row>
    <row r="101" spans="1:14" x14ac:dyDescent="0.25">
      <c r="A101" s="4">
        <f>IF('True_Odds_Calculator_2-way'!A102="","",'True_Odds_Calculator_2-way'!A102)</f>
        <v>1.67</v>
      </c>
      <c r="B101" s="4">
        <f>IF('True_Odds_Calculator_2-way'!B102="","",'True_Odds_Calculator_2-way'!B102)</f>
        <v>2.2999999999999998</v>
      </c>
      <c r="C101" s="4">
        <f t="shared" si="11"/>
        <v>0.5988023952095809</v>
      </c>
      <c r="D101">
        <f t="shared" si="12"/>
        <v>0.43478260869565222</v>
      </c>
      <c r="E101">
        <f t="shared" si="13"/>
        <v>3.3585003905233002E-2</v>
      </c>
      <c r="F101">
        <f t="shared" si="14"/>
        <v>-0.22676386357719358</v>
      </c>
      <c r="G101">
        <v>0</v>
      </c>
      <c r="H101">
        <f t="shared" si="15"/>
        <v>0.26034886748242653</v>
      </c>
      <c r="I101">
        <f t="shared" si="16"/>
        <v>-1.0714969088698136</v>
      </c>
      <c r="J101">
        <f t="shared" si="17"/>
        <v>1.0714969088698136</v>
      </c>
      <c r="K101">
        <f t="shared" si="18"/>
        <v>0.58210506726094002</v>
      </c>
      <c r="L101">
        <f t="shared" si="19"/>
        <v>0.41789493273906014</v>
      </c>
      <c r="M101">
        <f t="shared" si="20"/>
        <v>1.7179029289427752</v>
      </c>
      <c r="N101">
        <f t="shared" si="21"/>
        <v>2.3929459815307572</v>
      </c>
    </row>
    <row r="102" spans="1:14" x14ac:dyDescent="0.25">
      <c r="A102" s="4">
        <f>IF('True_Odds_Calculator_2-way'!A103="","",'True_Odds_Calculator_2-way'!A103)</f>
        <v>1.99</v>
      </c>
      <c r="B102" s="4">
        <f>IF('True_Odds_Calculator_2-way'!B103="","",'True_Odds_Calculator_2-way'!B103)</f>
        <v>1.9</v>
      </c>
      <c r="C102" s="4">
        <f t="shared" si="11"/>
        <v>0.50251256281407031</v>
      </c>
      <c r="D102">
        <f t="shared" si="12"/>
        <v>0.52631578947368418</v>
      </c>
      <c r="E102">
        <f t="shared" si="13"/>
        <v>2.8828352287754377E-2</v>
      </c>
      <c r="F102">
        <f t="shared" si="14"/>
        <v>-0.23565194393017741</v>
      </c>
      <c r="G102">
        <v>0</v>
      </c>
      <c r="H102">
        <f t="shared" si="15"/>
        <v>0.26448029621793173</v>
      </c>
      <c r="I102">
        <f t="shared" si="16"/>
        <v>-1.0594028769395465</v>
      </c>
      <c r="J102">
        <f t="shared" si="17"/>
        <v>1.0594028769395465</v>
      </c>
      <c r="K102">
        <f t="shared" si="18"/>
        <v>0.48808848170151553</v>
      </c>
      <c r="L102">
        <f t="shared" si="19"/>
        <v>0.51191151829848447</v>
      </c>
      <c r="M102">
        <f t="shared" si="20"/>
        <v>2.0488088481701512</v>
      </c>
      <c r="N102">
        <f t="shared" si="21"/>
        <v>1.9534625892455926</v>
      </c>
    </row>
    <row r="103" spans="1:14" x14ac:dyDescent="0.25">
      <c r="A103" s="4">
        <f>IF('True_Odds_Calculator_2-way'!A104="","",'True_Odds_Calculator_2-way'!A104)</f>
        <v>1.78</v>
      </c>
      <c r="B103" s="4">
        <f>IF('True_Odds_Calculator_2-way'!B104="","",'True_Odds_Calculator_2-way'!B104)</f>
        <v>2.13</v>
      </c>
      <c r="C103" s="4">
        <f t="shared" si="11"/>
        <v>0.5617977528089888</v>
      </c>
      <c r="D103">
        <f t="shared" si="12"/>
        <v>0.46948356807511737</v>
      </c>
      <c r="E103">
        <f t="shared" si="13"/>
        <v>3.128132088410629E-2</v>
      </c>
      <c r="F103">
        <f t="shared" si="14"/>
        <v>-0.23247349264124062</v>
      </c>
      <c r="G103">
        <v>0</v>
      </c>
      <c r="H103">
        <f t="shared" si="15"/>
        <v>0.26375481352534685</v>
      </c>
      <c r="I103">
        <f t="shared" si="16"/>
        <v>-1.0651566348113084</v>
      </c>
      <c r="J103">
        <f t="shared" si="17"/>
        <v>1.0651566348113084</v>
      </c>
      <c r="K103">
        <f t="shared" si="18"/>
        <v>0.54620269164946567</v>
      </c>
      <c r="L103">
        <f t="shared" si="19"/>
        <v>0.45379730835053417</v>
      </c>
      <c r="M103">
        <f t="shared" si="20"/>
        <v>1.8308221751528204</v>
      </c>
      <c r="N103">
        <f t="shared" si="21"/>
        <v>2.2036269973367788</v>
      </c>
    </row>
    <row r="104" spans="1:14" x14ac:dyDescent="0.25">
      <c r="A104" s="4">
        <f>IF('True_Odds_Calculator_2-way'!A105="","",'True_Odds_Calculator_2-way'!A105)</f>
        <v>1.74</v>
      </c>
      <c r="B104" s="4">
        <f>IF('True_Odds_Calculator_2-way'!B105="","",'True_Odds_Calculator_2-way'!B105)</f>
        <v>2.1800000000000002</v>
      </c>
      <c r="C104" s="4">
        <f t="shared" si="11"/>
        <v>0.57471264367816088</v>
      </c>
      <c r="D104">
        <f t="shared" si="12"/>
        <v>0.4587155963302752</v>
      </c>
      <c r="E104">
        <f t="shared" si="13"/>
        <v>3.3428240008436028E-2</v>
      </c>
      <c r="F104">
        <f t="shared" si="14"/>
        <v>-0.23020141305494057</v>
      </c>
      <c r="G104">
        <v>0</v>
      </c>
      <c r="H104">
        <f t="shared" si="15"/>
        <v>0.26362965306337655</v>
      </c>
      <c r="I104">
        <f t="shared" si="16"/>
        <v>-1.0701462561817372</v>
      </c>
      <c r="J104">
        <f t="shared" si="17"/>
        <v>1.0701462561817372</v>
      </c>
      <c r="K104">
        <f t="shared" si="18"/>
        <v>0.55806429341387886</v>
      </c>
      <c r="L104">
        <f t="shared" si="19"/>
        <v>0.44193570658612125</v>
      </c>
      <c r="M104">
        <f t="shared" si="20"/>
        <v>1.7919082295744857</v>
      </c>
      <c r="N104">
        <f t="shared" si="21"/>
        <v>2.26277258229445</v>
      </c>
    </row>
    <row r="105" spans="1:14" x14ac:dyDescent="0.25">
      <c r="A105" s="4">
        <f>IF('True_Odds_Calculator_2-way'!A106="","",'True_Odds_Calculator_2-way'!A106)</f>
        <v>2.2200000000000002</v>
      </c>
      <c r="B105" s="4">
        <f>IF('True_Odds_Calculator_2-way'!B106="","",'True_Odds_Calculator_2-way'!B106)</f>
        <v>1.71</v>
      </c>
      <c r="C105" s="4">
        <f t="shared" si="11"/>
        <v>0.4504504504504504</v>
      </c>
      <c r="D105">
        <f t="shared" si="12"/>
        <v>0.58479532163742687</v>
      </c>
      <c r="E105">
        <f t="shared" si="13"/>
        <v>3.5245772087877381E-2</v>
      </c>
      <c r="F105">
        <f t="shared" si="14"/>
        <v>-0.2281755439650176</v>
      </c>
      <c r="G105">
        <v>0</v>
      </c>
      <c r="H105">
        <f t="shared" si="15"/>
        <v>0.26342131605289498</v>
      </c>
      <c r="I105">
        <f t="shared" si="16"/>
        <v>-1.0744616281415775</v>
      </c>
      <c r="J105">
        <f t="shared" si="17"/>
        <v>1.0744616281415775</v>
      </c>
      <c r="K105">
        <f t="shared" si="18"/>
        <v>0.43274247509065539</v>
      </c>
      <c r="L105">
        <f t="shared" si="19"/>
        <v>0.56725752490934445</v>
      </c>
      <c r="M105">
        <f t="shared" si="20"/>
        <v>2.310843186332725</v>
      </c>
      <c r="N105">
        <f t="shared" si="21"/>
        <v>1.7628677559805201</v>
      </c>
    </row>
    <row r="106" spans="1:14" x14ac:dyDescent="0.25">
      <c r="A106" s="4">
        <f>IF('True_Odds_Calculator_2-way'!A107="","",'True_Odds_Calculator_2-way'!A107)</f>
        <v>2.56</v>
      </c>
      <c r="B106" s="4">
        <f>IF('True_Odds_Calculator_2-way'!B107="","",'True_Odds_Calculator_2-way'!B107)</f>
        <v>1.56</v>
      </c>
      <c r="C106" s="4">
        <f t="shared" si="11"/>
        <v>0.390625</v>
      </c>
      <c r="D106">
        <f t="shared" si="12"/>
        <v>0.64102564102564097</v>
      </c>
      <c r="E106">
        <f t="shared" si="13"/>
        <v>3.1650641025640969E-2</v>
      </c>
      <c r="F106">
        <f t="shared" si="14"/>
        <v>-0.21875</v>
      </c>
      <c r="G106">
        <v>0</v>
      </c>
      <c r="H106">
        <f t="shared" si="15"/>
        <v>0.25040064102564102</v>
      </c>
      <c r="I106">
        <f t="shared" si="16"/>
        <v>-1.0699012312772822</v>
      </c>
      <c r="J106">
        <f t="shared" si="17"/>
        <v>1.0699012312772822</v>
      </c>
      <c r="K106">
        <f t="shared" si="18"/>
        <v>0.37466571564383383</v>
      </c>
      <c r="L106">
        <f t="shared" si="19"/>
        <v>0.62533428435616611</v>
      </c>
      <c r="M106">
        <f t="shared" si="20"/>
        <v>2.6690459207925601</v>
      </c>
      <c r="N106">
        <f t="shared" si="21"/>
        <v>1.5991446895152783</v>
      </c>
    </row>
    <row r="107" spans="1:14" x14ac:dyDescent="0.25">
      <c r="A107" s="4">
        <f>IF('True_Odds_Calculator_2-way'!A108="","",'True_Odds_Calculator_2-way'!A108)</f>
        <v>2.29</v>
      </c>
      <c r="B107" s="4">
        <f>IF('True_Odds_Calculator_2-way'!B108="","",'True_Odds_Calculator_2-way'!B108)</f>
        <v>1.68</v>
      </c>
      <c r="C107" s="4">
        <f t="shared" si="11"/>
        <v>0.4366812227074236</v>
      </c>
      <c r="D107">
        <f t="shared" si="12"/>
        <v>0.59523809523809523</v>
      </c>
      <c r="E107">
        <f t="shared" si="13"/>
        <v>3.1919317945518833E-2</v>
      </c>
      <c r="F107">
        <f t="shared" si="14"/>
        <v>-0.22800998128509042</v>
      </c>
      <c r="G107">
        <v>0</v>
      </c>
      <c r="H107">
        <f t="shared" si="15"/>
        <v>0.25992929923060926</v>
      </c>
      <c r="I107">
        <f t="shared" si="16"/>
        <v>-1.0677035543974551</v>
      </c>
      <c r="J107">
        <f t="shared" si="17"/>
        <v>1.0677035543974551</v>
      </c>
      <c r="K107">
        <f t="shared" si="18"/>
        <v>0.42063861953679943</v>
      </c>
      <c r="L107">
        <f t="shared" si="19"/>
        <v>0.57936138046320074</v>
      </c>
      <c r="M107">
        <f t="shared" si="20"/>
        <v>2.3773375851727168</v>
      </c>
      <c r="N107">
        <f t="shared" si="21"/>
        <v>1.7260384169902692</v>
      </c>
    </row>
    <row r="108" spans="1:14" x14ac:dyDescent="0.25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2.14</v>
      </c>
      <c r="C108" s="4">
        <f t="shared" si="11"/>
        <v>0.56818181818181823</v>
      </c>
      <c r="D108">
        <f t="shared" si="12"/>
        <v>0.46728971962616822</v>
      </c>
      <c r="E108">
        <f t="shared" si="13"/>
        <v>3.5471537807986397E-2</v>
      </c>
      <c r="F108">
        <f t="shared" si="14"/>
        <v>-0.23003398470688197</v>
      </c>
      <c r="G108">
        <v>0</v>
      </c>
      <c r="H108">
        <f t="shared" si="15"/>
        <v>0.26550552251486831</v>
      </c>
      <c r="I108">
        <f t="shared" si="16"/>
        <v>-1.0743376064838499</v>
      </c>
      <c r="J108">
        <f t="shared" si="17"/>
        <v>1.0743376064838499</v>
      </c>
      <c r="K108">
        <f t="shared" si="18"/>
        <v>0.55051025721682212</v>
      </c>
      <c r="L108">
        <f t="shared" si="19"/>
        <v>0.4494897427831781</v>
      </c>
      <c r="M108">
        <f t="shared" si="20"/>
        <v>1.8164965809277254</v>
      </c>
      <c r="N108">
        <f t="shared" si="21"/>
        <v>2.2247448713915889</v>
      </c>
    </row>
    <row r="109" spans="1:14" x14ac:dyDescent="0.25">
      <c r="A109" s="4">
        <f>IF('True_Odds_Calculator_2-way'!A110="","",'True_Odds_Calculator_2-way'!A110)</f>
        <v>2.21</v>
      </c>
      <c r="B109" s="4">
        <f>IF('True_Odds_Calculator_2-way'!B110="","",'True_Odds_Calculator_2-way'!B110)</f>
        <v>1.72</v>
      </c>
      <c r="C109" s="4">
        <f t="shared" si="11"/>
        <v>0.45248868778280543</v>
      </c>
      <c r="D109">
        <f t="shared" si="12"/>
        <v>0.58139534883720934</v>
      </c>
      <c r="E109">
        <f t="shared" si="13"/>
        <v>3.3884036620014824E-2</v>
      </c>
      <c r="F109">
        <f t="shared" si="14"/>
        <v>-0.2291907818583605</v>
      </c>
      <c r="G109">
        <v>0</v>
      </c>
      <c r="H109">
        <f t="shared" si="15"/>
        <v>0.26307481847837527</v>
      </c>
      <c r="I109">
        <f t="shared" si="16"/>
        <v>-1.0713739108887084</v>
      </c>
      <c r="J109">
        <f t="shared" si="17"/>
        <v>1.0713739108887084</v>
      </c>
      <c r="K109">
        <f t="shared" si="18"/>
        <v>0.43547132891069945</v>
      </c>
      <c r="L109">
        <f t="shared" si="19"/>
        <v>0.56452867108930049</v>
      </c>
      <c r="M109">
        <f t="shared" si="20"/>
        <v>2.2963624321753371</v>
      </c>
      <c r="N109">
        <f t="shared" si="21"/>
        <v>1.7713892158398703</v>
      </c>
    </row>
    <row r="110" spans="1:14" x14ac:dyDescent="0.25">
      <c r="A110" s="4">
        <f>IF('True_Odds_Calculator_2-way'!A111="","",'True_Odds_Calculator_2-way'!A111)</f>
        <v>2.15</v>
      </c>
      <c r="B110" s="4">
        <f>IF('True_Odds_Calculator_2-way'!B111="","",'True_Odds_Calculator_2-way'!B111)</f>
        <v>1.69</v>
      </c>
      <c r="C110" s="4">
        <f t="shared" si="11"/>
        <v>0.46511627906976744</v>
      </c>
      <c r="D110">
        <f t="shared" si="12"/>
        <v>0.59171597633136097</v>
      </c>
      <c r="E110">
        <f t="shared" si="13"/>
        <v>5.6832255401128462E-2</v>
      </c>
      <c r="F110">
        <f t="shared" si="14"/>
        <v>-0.2183844777762487</v>
      </c>
      <c r="G110">
        <v>0</v>
      </c>
      <c r="H110">
        <f t="shared" si="15"/>
        <v>0.27521673317737722</v>
      </c>
      <c r="I110">
        <f t="shared" si="16"/>
        <v>-1.1226038684659183</v>
      </c>
      <c r="J110">
        <f t="shared" si="17"/>
        <v>1.1226038684659183</v>
      </c>
      <c r="K110">
        <f t="shared" si="18"/>
        <v>0.4364916731037084</v>
      </c>
      <c r="L110">
        <f t="shared" si="19"/>
        <v>0.56350832689629138</v>
      </c>
      <c r="M110">
        <f t="shared" si="20"/>
        <v>2.2909944487358058</v>
      </c>
      <c r="N110">
        <f t="shared" si="21"/>
        <v>1.7745966692414838</v>
      </c>
    </row>
    <row r="111" spans="1:14" x14ac:dyDescent="0.25">
      <c r="A111" s="4">
        <f>IF('True_Odds_Calculator_2-way'!A112="","",'True_Odds_Calculator_2-way'!A112)</f>
        <v>2.12</v>
      </c>
      <c r="B111" s="4">
        <f>IF('True_Odds_Calculator_2-way'!B112="","",'True_Odds_Calculator_2-way'!B112)</f>
        <v>1.74</v>
      </c>
      <c r="C111" s="4">
        <f t="shared" si="11"/>
        <v>0.47169811320754712</v>
      </c>
      <c r="D111">
        <f t="shared" si="12"/>
        <v>0.57471264367816088</v>
      </c>
      <c r="E111">
        <f t="shared" si="13"/>
        <v>4.6410756885707949E-2</v>
      </c>
      <c r="F111">
        <f t="shared" si="14"/>
        <v>-0.22468011277380184</v>
      </c>
      <c r="G111">
        <v>0</v>
      </c>
      <c r="H111">
        <f t="shared" si="15"/>
        <v>0.27109086965950985</v>
      </c>
      <c r="I111">
        <f t="shared" si="16"/>
        <v>-1.0984369379093668</v>
      </c>
      <c r="J111">
        <f t="shared" si="17"/>
        <v>1.0984369379093668</v>
      </c>
      <c r="K111">
        <f t="shared" si="18"/>
        <v>0.44838035299811413</v>
      </c>
      <c r="L111">
        <f t="shared" si="19"/>
        <v>0.55161964700188582</v>
      </c>
      <c r="M111">
        <f t="shared" si="20"/>
        <v>2.2302493704584911</v>
      </c>
      <c r="N111">
        <f t="shared" si="21"/>
        <v>1.8128433340529317</v>
      </c>
    </row>
    <row r="112" spans="1:14" x14ac:dyDescent="0.25">
      <c r="A112" s="4">
        <f>IF('True_Odds_Calculator_2-way'!A113="","",'True_Odds_Calculator_2-way'!A113)</f>
        <v>1.98</v>
      </c>
      <c r="B112" s="4">
        <f>IF('True_Odds_Calculator_2-way'!B113="","",'True_Odds_Calculator_2-way'!B113)</f>
        <v>1.86</v>
      </c>
      <c r="C112" s="4">
        <f t="shared" si="11"/>
        <v>0.50505050505050508</v>
      </c>
      <c r="D112">
        <f t="shared" si="12"/>
        <v>0.5376344086021505</v>
      </c>
      <c r="E112">
        <f t="shared" si="13"/>
        <v>4.2684913652655698E-2</v>
      </c>
      <c r="F112">
        <f t="shared" si="14"/>
        <v>-0.22884761594438996</v>
      </c>
      <c r="G112">
        <v>0</v>
      </c>
      <c r="H112">
        <f t="shared" si="15"/>
        <v>0.27153252959704571</v>
      </c>
      <c r="I112">
        <f t="shared" si="16"/>
        <v>-1.0892755023757481</v>
      </c>
      <c r="J112">
        <f t="shared" si="17"/>
        <v>1.0892755023757481</v>
      </c>
      <c r="K112">
        <f t="shared" si="18"/>
        <v>0.48367827835233401</v>
      </c>
      <c r="L112">
        <f t="shared" si="19"/>
        <v>0.51632172164766577</v>
      </c>
      <c r="M112">
        <f t="shared" si="20"/>
        <v>2.0674899923282331</v>
      </c>
      <c r="N112">
        <f t="shared" si="21"/>
        <v>1.9367769320431434</v>
      </c>
    </row>
    <row r="113" spans="1:14" x14ac:dyDescent="0.25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1.72</v>
      </c>
      <c r="C113" s="4">
        <f t="shared" si="11"/>
        <v>0.47393364928909953</v>
      </c>
      <c r="D113">
        <f t="shared" si="12"/>
        <v>0.58139534883720934</v>
      </c>
      <c r="E113">
        <f t="shared" si="13"/>
        <v>5.5328998126308981E-2</v>
      </c>
      <c r="F113">
        <f t="shared" si="14"/>
        <v>-0.22021382122781863</v>
      </c>
      <c r="G113">
        <v>0</v>
      </c>
      <c r="H113">
        <f t="shared" si="15"/>
        <v>0.27554281935412767</v>
      </c>
      <c r="I113">
        <f t="shared" si="16"/>
        <v>-1.1185934253567076</v>
      </c>
      <c r="J113">
        <f t="shared" si="17"/>
        <v>1.1185934253567076</v>
      </c>
      <c r="K113">
        <f t="shared" si="18"/>
        <v>0.44610221934635991</v>
      </c>
      <c r="L113">
        <f t="shared" si="19"/>
        <v>0.55389778065364015</v>
      </c>
      <c r="M113">
        <f t="shared" si="20"/>
        <v>2.2416387021459454</v>
      </c>
      <c r="N113">
        <f t="shared" si="21"/>
        <v>1.8053872662568289</v>
      </c>
    </row>
    <row r="114" spans="1:14" x14ac:dyDescent="0.25">
      <c r="A114" s="4">
        <f>IF('True_Odds_Calculator_2-way'!A115="","",'True_Odds_Calculator_2-way'!A115)</f>
        <v>1.83</v>
      </c>
      <c r="B114" s="4">
        <f>IF('True_Odds_Calculator_2-way'!B115="","",'True_Odds_Calculator_2-way'!B115)</f>
        <v>2</v>
      </c>
      <c r="C114" s="4">
        <f t="shared" si="11"/>
        <v>0.54644808743169393</v>
      </c>
      <c r="D114">
        <f t="shared" si="12"/>
        <v>0.5</v>
      </c>
      <c r="E114">
        <f t="shared" si="13"/>
        <v>4.644808743169393E-2</v>
      </c>
      <c r="F114">
        <f t="shared" si="14"/>
        <v>-0.22677595628415304</v>
      </c>
      <c r="G114">
        <v>0</v>
      </c>
      <c r="H114">
        <f t="shared" si="15"/>
        <v>0.27322404371584696</v>
      </c>
      <c r="I114">
        <f t="shared" si="16"/>
        <v>-1.0976425998969033</v>
      </c>
      <c r="J114">
        <f t="shared" si="17"/>
        <v>1.0976425998969033</v>
      </c>
      <c r="K114">
        <f t="shared" si="18"/>
        <v>0.52327436520923598</v>
      </c>
      <c r="L114">
        <f t="shared" si="19"/>
        <v>0.47672563479076407</v>
      </c>
      <c r="M114">
        <f t="shared" si="20"/>
        <v>1.9110433579144297</v>
      </c>
      <c r="N114">
        <f t="shared" si="21"/>
        <v>2.0976425998969033</v>
      </c>
    </row>
    <row r="115" spans="1:14" x14ac:dyDescent="0.25">
      <c r="A115" s="4">
        <f>IF('True_Odds_Calculator_2-way'!A116="","",'True_Odds_Calculator_2-way'!A116)</f>
        <v>1.72</v>
      </c>
      <c r="B115" s="4">
        <f>IF('True_Odds_Calculator_2-way'!B116="","",'True_Odds_Calculator_2-way'!B116)</f>
        <v>2.11</v>
      </c>
      <c r="C115" s="4">
        <f t="shared" si="11"/>
        <v>0.58139534883720934</v>
      </c>
      <c r="D115">
        <f t="shared" si="12"/>
        <v>0.47393364928909953</v>
      </c>
      <c r="E115">
        <f t="shared" si="13"/>
        <v>5.5328998126308981E-2</v>
      </c>
      <c r="F115">
        <f t="shared" si="14"/>
        <v>-0.22021382122781863</v>
      </c>
      <c r="G115">
        <v>0</v>
      </c>
      <c r="H115">
        <f t="shared" si="15"/>
        <v>0.27554281935412767</v>
      </c>
      <c r="I115">
        <f t="shared" si="16"/>
        <v>-1.1185934253567076</v>
      </c>
      <c r="J115">
        <f t="shared" si="17"/>
        <v>1.1185934253567076</v>
      </c>
      <c r="K115">
        <f t="shared" si="18"/>
        <v>0.55389778065364015</v>
      </c>
      <c r="L115">
        <f t="shared" si="19"/>
        <v>0.44610221934635991</v>
      </c>
      <c r="M115">
        <f t="shared" si="20"/>
        <v>1.8053872662568289</v>
      </c>
      <c r="N115">
        <f t="shared" si="21"/>
        <v>2.2416387021459454</v>
      </c>
    </row>
    <row r="116" spans="1:14" x14ac:dyDescent="0.25">
      <c r="A116" s="4">
        <f>IF('True_Odds_Calculator_2-way'!A117="","",'True_Odds_Calculator_2-way'!A117)</f>
        <v>1.68</v>
      </c>
      <c r="B116" s="4">
        <f>IF('True_Odds_Calculator_2-way'!B117="","",'True_Odds_Calculator_2-way'!B117)</f>
        <v>2.0499999999999998</v>
      </c>
      <c r="C116" s="4">
        <f t="shared" si="11"/>
        <v>0.59523809523809523</v>
      </c>
      <c r="D116">
        <f t="shared" si="12"/>
        <v>0.48780487804878053</v>
      </c>
      <c r="E116">
        <f t="shared" si="13"/>
        <v>8.3042973286875821E-2</v>
      </c>
      <c r="F116">
        <f t="shared" si="14"/>
        <v>-0.20731707317073167</v>
      </c>
      <c r="G116">
        <v>0</v>
      </c>
      <c r="H116">
        <f t="shared" si="15"/>
        <v>0.29036004645760743</v>
      </c>
      <c r="I116">
        <f t="shared" si="16"/>
        <v>-1.1834526708278774</v>
      </c>
      <c r="J116">
        <f t="shared" si="17"/>
        <v>1.1834526708278774</v>
      </c>
      <c r="K116">
        <f t="shared" si="18"/>
        <v>0.55409403521323164</v>
      </c>
      <c r="L116">
        <f t="shared" si="19"/>
        <v>0.44590596478676847</v>
      </c>
      <c r="M116">
        <f t="shared" si="20"/>
        <v>1.8047478161629562</v>
      </c>
      <c r="N116">
        <f t="shared" si="21"/>
        <v>2.242625304369271</v>
      </c>
    </row>
    <row r="117" spans="1:14" x14ac:dyDescent="0.25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2.0099999999999998</v>
      </c>
      <c r="C117" s="4">
        <f t="shared" si="11"/>
        <v>0.54945054945054939</v>
      </c>
      <c r="D117">
        <f t="shared" si="12"/>
        <v>0.49751243781094534</v>
      </c>
      <c r="E117">
        <f t="shared" si="13"/>
        <v>4.6962987261494726E-2</v>
      </c>
      <c r="F117">
        <f t="shared" si="14"/>
        <v>-0.22639549505221146</v>
      </c>
      <c r="G117">
        <v>0</v>
      </c>
      <c r="H117">
        <f t="shared" si="15"/>
        <v>0.27335848231370619</v>
      </c>
      <c r="I117">
        <f t="shared" si="16"/>
        <v>-1.0988347541611645</v>
      </c>
      <c r="J117">
        <f t="shared" si="17"/>
        <v>1.0988347541611645</v>
      </c>
      <c r="K117">
        <f t="shared" si="18"/>
        <v>0.52602661370380788</v>
      </c>
      <c r="L117">
        <f t="shared" si="19"/>
        <v>0.47397338629619207</v>
      </c>
      <c r="M117">
        <f t="shared" si="20"/>
        <v>1.9010444984121553</v>
      </c>
      <c r="N117">
        <f t="shared" si="21"/>
        <v>2.109823101702776</v>
      </c>
    </row>
    <row r="118" spans="1:14" x14ac:dyDescent="0.25">
      <c r="A118" s="4">
        <f>IF('True_Odds_Calculator_2-way'!A119="","",'True_Odds_Calculator_2-way'!A119)</f>
        <v>1.78</v>
      </c>
      <c r="B118" s="4">
        <f>IF('True_Odds_Calculator_2-way'!B119="","",'True_Odds_Calculator_2-way'!B119)</f>
        <v>2.0299999999999998</v>
      </c>
      <c r="C118" s="4">
        <f t="shared" si="11"/>
        <v>0.5617977528089888</v>
      </c>
      <c r="D118">
        <f t="shared" si="12"/>
        <v>0.49261083743842371</v>
      </c>
      <c r="E118">
        <f t="shared" si="13"/>
        <v>5.4408590247412514E-2</v>
      </c>
      <c r="F118">
        <f t="shared" si="14"/>
        <v>-0.22233907123484808</v>
      </c>
      <c r="G118">
        <v>0</v>
      </c>
      <c r="H118">
        <f t="shared" si="15"/>
        <v>0.27674766148226054</v>
      </c>
      <c r="I118">
        <f t="shared" si="16"/>
        <v>-1.1156657127357013</v>
      </c>
      <c r="J118">
        <f t="shared" si="17"/>
        <v>1.1156657127357013</v>
      </c>
      <c r="K118">
        <f t="shared" si="18"/>
        <v>0.53469666555255058</v>
      </c>
      <c r="L118">
        <f t="shared" si="19"/>
        <v>0.46530333444744953</v>
      </c>
      <c r="M118">
        <f t="shared" si="20"/>
        <v>1.8702192559338466</v>
      </c>
      <c r="N118">
        <f t="shared" si="21"/>
        <v>2.149135684117772</v>
      </c>
    </row>
    <row r="119" spans="1:14" x14ac:dyDescent="0.25">
      <c r="A119" s="4">
        <f>IF('True_Odds_Calculator_2-way'!A120="","",'True_Odds_Calculator_2-way'!A120)</f>
        <v>1.91</v>
      </c>
      <c r="B119" s="4">
        <f>IF('True_Odds_Calculator_2-way'!B120="","",'True_Odds_Calculator_2-way'!B120)</f>
        <v>1.91</v>
      </c>
      <c r="C119" s="4">
        <f t="shared" si="11"/>
        <v>0.52356020942408377</v>
      </c>
      <c r="D119">
        <f t="shared" si="12"/>
        <v>0.52356020942408377</v>
      </c>
      <c r="E119">
        <f t="shared" si="13"/>
        <v>4.7120418848167533E-2</v>
      </c>
      <c r="F119">
        <f t="shared" si="14"/>
        <v>-0.22699487404402285</v>
      </c>
      <c r="G119">
        <v>0</v>
      </c>
      <c r="H119">
        <f t="shared" si="15"/>
        <v>0.27411529289219044</v>
      </c>
      <c r="I119">
        <f t="shared" si="16"/>
        <v>-1.098901098901099</v>
      </c>
      <c r="J119">
        <f t="shared" si="17"/>
        <v>1.098901098901099</v>
      </c>
      <c r="K119">
        <f t="shared" si="18"/>
        <v>0.50000000000000011</v>
      </c>
      <c r="L119">
        <f t="shared" si="19"/>
        <v>0.50000000000000011</v>
      </c>
      <c r="M119">
        <f t="shared" si="20"/>
        <v>1.9999999999999996</v>
      </c>
      <c r="N119">
        <f t="shared" si="21"/>
        <v>1.9999999999999996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1.93</v>
      </c>
      <c r="C120" s="4">
        <f t="shared" si="11"/>
        <v>0.53191489361702127</v>
      </c>
      <c r="D120">
        <f t="shared" si="12"/>
        <v>0.5181347150259068</v>
      </c>
      <c r="E120">
        <f t="shared" si="13"/>
        <v>5.0049608642928067E-2</v>
      </c>
      <c r="F120">
        <f t="shared" si="14"/>
        <v>-0.22555396317936283</v>
      </c>
      <c r="G120">
        <v>0</v>
      </c>
      <c r="H120">
        <f t="shared" si="15"/>
        <v>0.27560357182229084</v>
      </c>
      <c r="I120">
        <f t="shared" si="16"/>
        <v>-1.1053942207134546</v>
      </c>
      <c r="J120">
        <f t="shared" si="17"/>
        <v>1.1053942207134546</v>
      </c>
      <c r="K120">
        <f t="shared" si="18"/>
        <v>0.50690739536217377</v>
      </c>
      <c r="L120">
        <f t="shared" si="19"/>
        <v>0.49309260463782639</v>
      </c>
      <c r="M120">
        <f t="shared" si="20"/>
        <v>1.97274691422784</v>
      </c>
      <c r="N120">
        <f t="shared" si="21"/>
        <v>2.0280166252635121</v>
      </c>
    </row>
    <row r="121" spans="1:14" x14ac:dyDescent="0.25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2.08</v>
      </c>
      <c r="C121" s="4">
        <f t="shared" si="11"/>
        <v>0.57471264367816088</v>
      </c>
      <c r="D121">
        <f t="shared" si="12"/>
        <v>0.48076923076923073</v>
      </c>
      <c r="E121">
        <f t="shared" si="13"/>
        <v>5.5481874447391721E-2</v>
      </c>
      <c r="F121">
        <f t="shared" si="14"/>
        <v>-0.22082228116710867</v>
      </c>
      <c r="G121">
        <v>0</v>
      </c>
      <c r="H121">
        <f t="shared" si="15"/>
        <v>0.27630415561450039</v>
      </c>
      <c r="I121">
        <f t="shared" si="16"/>
        <v>-1.1185934253567074</v>
      </c>
      <c r="J121">
        <f t="shared" si="17"/>
        <v>1.1185934253567074</v>
      </c>
      <c r="K121">
        <f t="shared" si="18"/>
        <v>0.54711804251446938</v>
      </c>
      <c r="L121">
        <f t="shared" si="19"/>
        <v>0.4528819574855304</v>
      </c>
      <c r="M121">
        <f t="shared" si="20"/>
        <v>1.8277591347639637</v>
      </c>
      <c r="N121">
        <f t="shared" si="21"/>
        <v>2.2080808993852443</v>
      </c>
    </row>
    <row r="122" spans="1:14" x14ac:dyDescent="0.25">
      <c r="A122" s="4">
        <f>IF('True_Odds_Calculator_2-way'!A123="","",'True_Odds_Calculator_2-way'!A123)</f>
        <v>1.77</v>
      </c>
      <c r="B122" s="4">
        <f>IF('True_Odds_Calculator_2-way'!B123="","",'True_Odds_Calculator_2-way'!B123)</f>
        <v>2.04</v>
      </c>
      <c r="C122" s="4">
        <f t="shared" si="11"/>
        <v>0.56497175141242939</v>
      </c>
      <c r="D122">
        <f t="shared" si="12"/>
        <v>0.49019607843137253</v>
      </c>
      <c r="E122">
        <f t="shared" si="13"/>
        <v>5.5167829843801863E-2</v>
      </c>
      <c r="F122">
        <f t="shared" si="14"/>
        <v>-0.22177910712307525</v>
      </c>
      <c r="G122">
        <v>0</v>
      </c>
      <c r="H122">
        <f t="shared" si="15"/>
        <v>0.27694693696687717</v>
      </c>
      <c r="I122">
        <f t="shared" si="16"/>
        <v>-1.1174753906691854</v>
      </c>
      <c r="J122">
        <f t="shared" si="17"/>
        <v>1.1174753906691854</v>
      </c>
      <c r="K122">
        <f t="shared" si="18"/>
        <v>0.5375026190819121</v>
      </c>
      <c r="L122">
        <f t="shared" si="19"/>
        <v>0.46249738091808795</v>
      </c>
      <c r="M122">
        <f t="shared" si="20"/>
        <v>1.8604560508152725</v>
      </c>
      <c r="N122">
        <f t="shared" si="21"/>
        <v>2.1621744062959527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11"/>
        <v>0.54347826086956519</v>
      </c>
      <c r="D123">
        <f t="shared" si="12"/>
        <v>0.50251256281407031</v>
      </c>
      <c r="E123">
        <f t="shared" si="13"/>
        <v>4.5990823683635496E-2</v>
      </c>
      <c r="F123">
        <f t="shared" si="14"/>
        <v>-0.22711383001966357</v>
      </c>
      <c r="G123">
        <v>0</v>
      </c>
      <c r="H123">
        <f t="shared" si="15"/>
        <v>0.27310465370329906</v>
      </c>
      <c r="I123">
        <f t="shared" si="16"/>
        <v>-1.0965861582662815</v>
      </c>
      <c r="J123">
        <f t="shared" si="17"/>
        <v>1.0965861582662815</v>
      </c>
      <c r="K123">
        <f t="shared" si="18"/>
        <v>0.52052633857173458</v>
      </c>
      <c r="L123">
        <f t="shared" si="19"/>
        <v>0.47947366142826547</v>
      </c>
      <c r="M123">
        <f t="shared" si="20"/>
        <v>1.9211323729436764</v>
      </c>
      <c r="N123">
        <f t="shared" si="21"/>
        <v>2.0856202966836186</v>
      </c>
    </row>
    <row r="124" spans="1:14" x14ac:dyDescent="0.25">
      <c r="A124" s="4">
        <f>IF('True_Odds_Calculator_2-way'!A125="","",'True_Odds_Calculator_2-way'!A125)</f>
        <v>2.11</v>
      </c>
      <c r="B124" s="4">
        <f>IF('True_Odds_Calculator_2-way'!B125="","",'True_Odds_Calculator_2-way'!B125)</f>
        <v>1.8</v>
      </c>
      <c r="C124" s="4">
        <f t="shared" si="11"/>
        <v>0.47393364928909953</v>
      </c>
      <c r="D124">
        <f t="shared" si="12"/>
        <v>0.55555555555555558</v>
      </c>
      <c r="E124">
        <f t="shared" si="13"/>
        <v>2.9489204844655115E-2</v>
      </c>
      <c r="F124">
        <f t="shared" si="14"/>
        <v>-0.23380726698262244</v>
      </c>
      <c r="G124">
        <v>0</v>
      </c>
      <c r="H124">
        <f t="shared" si="15"/>
        <v>0.26329647182727756</v>
      </c>
      <c r="I124">
        <f t="shared" si="16"/>
        <v>-1.0611908999450221</v>
      </c>
      <c r="J124">
        <f t="shared" si="17"/>
        <v>1.0611908999450221</v>
      </c>
      <c r="K124">
        <f t="shared" si="18"/>
        <v>0.45915328758445073</v>
      </c>
      <c r="L124">
        <f t="shared" si="19"/>
        <v>0.54084671241554938</v>
      </c>
      <c r="M124">
        <f t="shared" si="20"/>
        <v>2.1779218989389744</v>
      </c>
      <c r="N124">
        <f t="shared" si="21"/>
        <v>1.8489527199560174</v>
      </c>
    </row>
    <row r="125" spans="1:14" x14ac:dyDescent="0.25">
      <c r="A125" s="4">
        <f>IF('True_Odds_Calculator_2-way'!A126="","",'True_Odds_Calculator_2-way'!A126)</f>
        <v>2.64</v>
      </c>
      <c r="B125" s="4">
        <f>IF('True_Odds_Calculator_2-way'!B126="","",'True_Odds_Calculator_2-way'!B126)</f>
        <v>1.54</v>
      </c>
      <c r="C125" s="4">
        <f t="shared" si="11"/>
        <v>0.37878787878787878</v>
      </c>
      <c r="D125">
        <f t="shared" si="12"/>
        <v>0.64935064935064934</v>
      </c>
      <c r="E125">
        <f t="shared" si="13"/>
        <v>2.813852813852824E-2</v>
      </c>
      <c r="F125">
        <f t="shared" si="14"/>
        <v>-0.21782762691853597</v>
      </c>
      <c r="G125">
        <v>0</v>
      </c>
      <c r="H125">
        <f t="shared" si="15"/>
        <v>0.24596615505706415</v>
      </c>
      <c r="I125">
        <f t="shared" si="16"/>
        <v>-1.0626278551055639</v>
      </c>
      <c r="J125">
        <f t="shared" si="17"/>
        <v>1.0626278551055639</v>
      </c>
      <c r="K125">
        <f t="shared" si="18"/>
        <v>0.36460293498317031</v>
      </c>
      <c r="L125">
        <f t="shared" si="19"/>
        <v>0.63539706501682969</v>
      </c>
      <c r="M125">
        <f t="shared" si="20"/>
        <v>2.7427096823731243</v>
      </c>
      <c r="N125">
        <f t="shared" si="21"/>
        <v>1.5738190417570046</v>
      </c>
    </row>
    <row r="126" spans="1:14" x14ac:dyDescent="0.25">
      <c r="A126" s="4">
        <f>IF('True_Odds_Calculator_2-way'!A127="","",'True_Odds_Calculator_2-way'!A127)</f>
        <v>1.99</v>
      </c>
      <c r="B126" s="4">
        <f>IF('True_Odds_Calculator_2-way'!B127="","",'True_Odds_Calculator_2-way'!B127)</f>
        <v>1.92</v>
      </c>
      <c r="C126" s="4">
        <f t="shared" si="11"/>
        <v>0.50251256281407031</v>
      </c>
      <c r="D126">
        <f t="shared" si="12"/>
        <v>0.52083333333333337</v>
      </c>
      <c r="E126">
        <f t="shared" si="13"/>
        <v>2.3345896147403788E-2</v>
      </c>
      <c r="F126">
        <f t="shared" si="14"/>
        <v>-0.2383793969849245</v>
      </c>
      <c r="G126">
        <v>0</v>
      </c>
      <c r="H126">
        <f t="shared" si="15"/>
        <v>0.26172529313232828</v>
      </c>
      <c r="I126">
        <f t="shared" si="16"/>
        <v>-1.0478243557698861</v>
      </c>
      <c r="J126">
        <f t="shared" si="17"/>
        <v>1.0478243557698861</v>
      </c>
      <c r="K126">
        <f t="shared" si="18"/>
        <v>0.49083461764588526</v>
      </c>
      <c r="L126">
        <f t="shared" si="19"/>
        <v>0.50916538235411457</v>
      </c>
      <c r="M126">
        <f t="shared" si="20"/>
        <v>2.0373461122121879</v>
      </c>
      <c r="N126">
        <f t="shared" si="21"/>
        <v>1.9639984073082948</v>
      </c>
    </row>
    <row r="127" spans="1:14" x14ac:dyDescent="0.25">
      <c r="A127" s="4">
        <f>IF('True_Odds_Calculator_2-way'!A128="","",'True_Odds_Calculator_2-way'!A128)</f>
        <v>1.81</v>
      </c>
      <c r="B127" s="4">
        <f>IF('True_Odds_Calculator_2-way'!B128="","",'True_Odds_Calculator_2-way'!B128)</f>
        <v>2.11</v>
      </c>
      <c r="C127" s="4">
        <f t="shared" si="11"/>
        <v>0.5524861878453039</v>
      </c>
      <c r="D127">
        <f t="shared" si="12"/>
        <v>0.47393364928909953</v>
      </c>
      <c r="E127">
        <f t="shared" si="13"/>
        <v>2.6419837134403323E-2</v>
      </c>
      <c r="F127">
        <f t="shared" si="14"/>
        <v>-0.23542195805294452</v>
      </c>
      <c r="G127">
        <v>0</v>
      </c>
      <c r="H127">
        <f t="shared" si="15"/>
        <v>0.26184179518734785</v>
      </c>
      <c r="I127">
        <f t="shared" si="16"/>
        <v>-1.0546199952805544</v>
      </c>
      <c r="J127">
        <f t="shared" si="17"/>
        <v>1.0546199952805544</v>
      </c>
      <c r="K127">
        <f t="shared" si="18"/>
        <v>0.53930387414417835</v>
      </c>
      <c r="L127">
        <f t="shared" si="19"/>
        <v>0.46069612585582176</v>
      </c>
      <c r="M127">
        <f t="shared" si="20"/>
        <v>1.8542421961772491</v>
      </c>
      <c r="N127">
        <f t="shared" si="21"/>
        <v>2.1706281947614148</v>
      </c>
    </row>
    <row r="128" spans="1:14" x14ac:dyDescent="0.25">
      <c r="A128" s="4">
        <f>IF('True_Odds_Calculator_2-way'!A129="","",'True_Odds_Calculator_2-way'!A129)</f>
        <v>2.62</v>
      </c>
      <c r="B128" s="4">
        <f>IF('True_Odds_Calculator_2-way'!B129="","",'True_Odds_Calculator_2-way'!B129)</f>
        <v>1.53</v>
      </c>
      <c r="C128" s="4">
        <f t="shared" si="11"/>
        <v>0.38167938931297707</v>
      </c>
      <c r="D128">
        <f t="shared" si="12"/>
        <v>0.65359477124183007</v>
      </c>
      <c r="E128">
        <f t="shared" si="13"/>
        <v>3.5274160554807032E-2</v>
      </c>
      <c r="F128">
        <f t="shared" si="14"/>
        <v>-0.21418949259092956</v>
      </c>
      <c r="G128">
        <v>0</v>
      </c>
      <c r="H128">
        <f t="shared" si="15"/>
        <v>0.24946365314573665</v>
      </c>
      <c r="I128">
        <f t="shared" si="16"/>
        <v>-1.0792065137302933</v>
      </c>
      <c r="J128">
        <f t="shared" si="17"/>
        <v>1.0792065137302933</v>
      </c>
      <c r="K128">
        <f t="shared" si="18"/>
        <v>0.36385936943929359</v>
      </c>
      <c r="L128">
        <f t="shared" si="19"/>
        <v>0.63614063056070647</v>
      </c>
      <c r="M128">
        <f t="shared" si="20"/>
        <v>2.7483145522430754</v>
      </c>
      <c r="N128">
        <f t="shared" si="21"/>
        <v>1.5719794522770554</v>
      </c>
    </row>
    <row r="129" spans="1:14" x14ac:dyDescent="0.25">
      <c r="A129" s="4">
        <f>IF('True_Odds_Calculator_2-way'!A130="","",'True_Odds_Calculator_2-way'!A130)</f>
        <v>2.27</v>
      </c>
      <c r="B129" s="4">
        <f>IF('True_Odds_Calculator_2-way'!B130="","",'True_Odds_Calculator_2-way'!B130)</f>
        <v>1.69</v>
      </c>
      <c r="C129" s="4">
        <f t="shared" si="11"/>
        <v>0.44052863436123346</v>
      </c>
      <c r="D129">
        <f t="shared" si="12"/>
        <v>0.59171597633136097</v>
      </c>
      <c r="E129">
        <f t="shared" si="13"/>
        <v>3.2244610692594433E-2</v>
      </c>
      <c r="F129">
        <f t="shared" si="14"/>
        <v>-0.22842322029038398</v>
      </c>
      <c r="G129">
        <v>0</v>
      </c>
      <c r="H129">
        <f t="shared" si="15"/>
        <v>0.26066783098297841</v>
      </c>
      <c r="I129">
        <f t="shared" si="16"/>
        <v>-1.0682517037726924</v>
      </c>
      <c r="J129">
        <f t="shared" si="17"/>
        <v>1.0682517037726924</v>
      </c>
      <c r="K129">
        <f t="shared" si="18"/>
        <v>0.42432580692415584</v>
      </c>
      <c r="L129">
        <f t="shared" si="19"/>
        <v>0.57567419307584422</v>
      </c>
      <c r="M129">
        <f t="shared" si="20"/>
        <v>2.3566796637913199</v>
      </c>
      <c r="N129">
        <f t="shared" si="21"/>
        <v>1.7370936756031574</v>
      </c>
    </row>
    <row r="130" spans="1:14" x14ac:dyDescent="0.25">
      <c r="A130" s="4">
        <f>IF('True_Odds_Calculator_2-way'!A131="","",'True_Odds_Calculator_2-way'!A131)</f>
        <v>2.3199999999999998</v>
      </c>
      <c r="B130" s="4">
        <f>IF('True_Odds_Calculator_2-way'!B131="","",'True_Odds_Calculator_2-way'!B131)</f>
        <v>1.63</v>
      </c>
      <c r="C130" s="4">
        <f t="shared" si="11"/>
        <v>0.43103448275862072</v>
      </c>
      <c r="D130">
        <f t="shared" si="12"/>
        <v>0.61349693251533743</v>
      </c>
      <c r="E130">
        <f t="shared" si="13"/>
        <v>4.4531415273958208E-2</v>
      </c>
      <c r="F130">
        <f t="shared" si="14"/>
        <v>-0.21990691770679072</v>
      </c>
      <c r="G130">
        <v>0</v>
      </c>
      <c r="H130">
        <f t="shared" si="15"/>
        <v>0.26443833298074892</v>
      </c>
      <c r="I130">
        <f t="shared" si="16"/>
        <v>-1.0965861582662817</v>
      </c>
      <c r="J130">
        <f t="shared" si="17"/>
        <v>1.0965861582662817</v>
      </c>
      <c r="K130">
        <f t="shared" si="18"/>
        <v>0.40858123074527514</v>
      </c>
      <c r="L130">
        <f t="shared" si="19"/>
        <v>0.59141876925472492</v>
      </c>
      <c r="M130">
        <f t="shared" si="20"/>
        <v>2.4474937289114918</v>
      </c>
      <c r="N130">
        <f t="shared" si="21"/>
        <v>1.6908492797077574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2.0299999999999998</v>
      </c>
      <c r="C131" s="4">
        <f t="shared" ref="C131:C194" si="22">1/A131</f>
        <v>0.53475935828876997</v>
      </c>
      <c r="D131">
        <f t="shared" ref="D131:D194" si="23">1/B131</f>
        <v>0.49261083743842371</v>
      </c>
      <c r="E131">
        <f t="shared" ref="E131:E194" si="24">C131+D131-1</f>
        <v>2.737019572719368E-2</v>
      </c>
      <c r="F131">
        <f t="shared" ref="F131:F194" si="25">C131+D131-(C131*D131)-1</f>
        <v>-0.23605805958747139</v>
      </c>
      <c r="G131">
        <v>0</v>
      </c>
      <c r="H131">
        <f t="shared" ref="H131:H194" si="26">C131*D131</f>
        <v>0.26342825531466507</v>
      </c>
      <c r="I131">
        <f t="shared" ref="I131:I194" si="27">((-4*F131*H131)^0.5)/(2*F131)</f>
        <v>-1.0563838700626149</v>
      </c>
      <c r="J131">
        <f t="shared" ref="J131:J194" si="28">(-((-4*F131*H131)^0.5))/(2*F131)</f>
        <v>1.0563838700626149</v>
      </c>
      <c r="K131">
        <f t="shared" ref="K131:K194" si="29">IF(A131="","",(C131/($J131+C131-($J131*C131))))</f>
        <v>0.52109008773056686</v>
      </c>
      <c r="L131">
        <f t="shared" ref="L131:L194" si="30">IF(B131="","",(D131/($J131+D131-($J131*D131))))</f>
        <v>0.47890991226943308</v>
      </c>
      <c r="M131">
        <f t="shared" ref="M131:M194" si="31">IF(A131="","",1/K131)</f>
        <v>1.9190539669544755</v>
      </c>
      <c r="N131">
        <f t="shared" ref="N131:N194" si="32">IF(B131="","",1/L131)</f>
        <v>2.0880753861644932</v>
      </c>
    </row>
    <row r="132" spans="1:14" x14ac:dyDescent="0.25">
      <c r="A132" s="4">
        <f>IF('True_Odds_Calculator_2-way'!A133="","",'True_Odds_Calculator_2-way'!A133)</f>
        <v>1.53</v>
      </c>
      <c r="B132" s="4">
        <f>IF('True_Odds_Calculator_2-way'!B133="","",'True_Odds_Calculator_2-way'!B133)</f>
        <v>2.1800000000000002</v>
      </c>
      <c r="C132" s="4">
        <f t="shared" si="22"/>
        <v>0.65359477124183007</v>
      </c>
      <c r="D132">
        <f t="shared" si="23"/>
        <v>0.4587155963302752</v>
      </c>
      <c r="E132">
        <f t="shared" si="24"/>
        <v>0.11231036757210533</v>
      </c>
      <c r="F132">
        <f t="shared" si="25"/>
        <v>-0.18750374767644051</v>
      </c>
      <c r="G132">
        <v>0</v>
      </c>
      <c r="H132">
        <f t="shared" si="26"/>
        <v>0.2998141152485459</v>
      </c>
      <c r="I132">
        <f t="shared" si="27"/>
        <v>-1.2645064867136264</v>
      </c>
      <c r="J132">
        <f t="shared" si="28"/>
        <v>1.2645064867136264</v>
      </c>
      <c r="K132">
        <f t="shared" si="29"/>
        <v>0.59873483570661246</v>
      </c>
      <c r="L132">
        <f t="shared" si="30"/>
        <v>0.40126516429338727</v>
      </c>
      <c r="M132">
        <f t="shared" si="31"/>
        <v>1.6701884379582224</v>
      </c>
      <c r="N132">
        <f t="shared" si="32"/>
        <v>2.4921176543220791</v>
      </c>
    </row>
    <row r="133" spans="1:14" x14ac:dyDescent="0.25">
      <c r="A133" s="4">
        <f>IF('True_Odds_Calculator_2-way'!A134="","",'True_Odds_Calculator_2-way'!A134)</f>
        <v>1.92</v>
      </c>
      <c r="B133" s="4">
        <f>IF('True_Odds_Calculator_2-way'!B134="","",'True_Odds_Calculator_2-way'!B134)</f>
        <v>1.97</v>
      </c>
      <c r="C133" s="4">
        <f t="shared" si="22"/>
        <v>0.52083333333333337</v>
      </c>
      <c r="D133">
        <f t="shared" si="23"/>
        <v>0.50761421319796951</v>
      </c>
      <c r="E133">
        <f t="shared" si="24"/>
        <v>2.844754653130277E-2</v>
      </c>
      <c r="F133">
        <f t="shared" si="25"/>
        <v>-0.2359348561759731</v>
      </c>
      <c r="G133">
        <v>0</v>
      </c>
      <c r="H133">
        <f t="shared" si="26"/>
        <v>0.26438240270727581</v>
      </c>
      <c r="I133">
        <f t="shared" si="27"/>
        <v>-1.0585715534396718</v>
      </c>
      <c r="J133">
        <f t="shared" si="28"/>
        <v>1.0585715534396718</v>
      </c>
      <c r="K133">
        <f t="shared" si="29"/>
        <v>0.50661491420873006</v>
      </c>
      <c r="L133">
        <f t="shared" si="30"/>
        <v>0.49338508579127022</v>
      </c>
      <c r="M133">
        <f t="shared" si="31"/>
        <v>1.9738858291644976</v>
      </c>
      <c r="N133">
        <f t="shared" si="32"/>
        <v>2.0268144068364817</v>
      </c>
    </row>
    <row r="134" spans="1:14" x14ac:dyDescent="0.25">
      <c r="A134" s="4">
        <f>IF('True_Odds_Calculator_2-way'!A135="","",'True_Odds_Calculator_2-way'!A135)</f>
        <v>1.75</v>
      </c>
      <c r="B134" s="4">
        <f>IF('True_Odds_Calculator_2-way'!B135="","",'True_Odds_Calculator_2-way'!B135)</f>
        <v>2.1</v>
      </c>
      <c r="C134" s="4">
        <f t="shared" si="22"/>
        <v>0.5714285714285714</v>
      </c>
      <c r="D134">
        <f t="shared" si="23"/>
        <v>0.47619047619047616</v>
      </c>
      <c r="E134">
        <f t="shared" si="24"/>
        <v>4.761904761904745E-2</v>
      </c>
      <c r="F134">
        <f t="shared" si="25"/>
        <v>-0.22448979591836749</v>
      </c>
      <c r="G134">
        <v>0</v>
      </c>
      <c r="H134">
        <f t="shared" si="26"/>
        <v>0.27210884353741494</v>
      </c>
      <c r="I134">
        <f t="shared" si="27"/>
        <v>-1.1009637651263602</v>
      </c>
      <c r="J134">
        <f t="shared" si="28"/>
        <v>1.1009637651263602</v>
      </c>
      <c r="K134">
        <f t="shared" si="29"/>
        <v>0.54772826791643581</v>
      </c>
      <c r="L134">
        <f t="shared" si="30"/>
        <v>0.4522717320835643</v>
      </c>
      <c r="M134">
        <f t="shared" si="31"/>
        <v>1.8257228238447702</v>
      </c>
      <c r="N134">
        <f t="shared" si="32"/>
        <v>2.2110601416389968</v>
      </c>
    </row>
    <row r="135" spans="1:14" x14ac:dyDescent="0.25">
      <c r="A135" s="4">
        <f>IF('True_Odds_Calculator_2-way'!A136="","",'True_Odds_Calculator_2-way'!A136)</f>
        <v>1.57</v>
      </c>
      <c r="B135" s="4">
        <f>IF('True_Odds_Calculator_2-way'!B136="","",'True_Odds_Calculator_2-way'!B136)</f>
        <v>2.4</v>
      </c>
      <c r="C135" s="4">
        <f t="shared" si="22"/>
        <v>0.63694267515923564</v>
      </c>
      <c r="D135">
        <f t="shared" si="23"/>
        <v>0.41666666666666669</v>
      </c>
      <c r="E135">
        <f t="shared" si="24"/>
        <v>5.3609341825902268E-2</v>
      </c>
      <c r="F135">
        <f t="shared" si="25"/>
        <v>-0.21178343949044587</v>
      </c>
      <c r="G135">
        <v>0</v>
      </c>
      <c r="H135">
        <f t="shared" si="26"/>
        <v>0.26539278131634819</v>
      </c>
      <c r="I135">
        <f t="shared" si="27"/>
        <v>-1.1194341570991124</v>
      </c>
      <c r="J135">
        <f t="shared" si="28"/>
        <v>1.1194341570991124</v>
      </c>
      <c r="K135">
        <f t="shared" si="29"/>
        <v>0.6104717381143473</v>
      </c>
      <c r="L135">
        <f t="shared" si="30"/>
        <v>0.38952826188565276</v>
      </c>
      <c r="M135">
        <f t="shared" si="31"/>
        <v>1.6380774695464939</v>
      </c>
      <c r="N135">
        <f t="shared" si="32"/>
        <v>2.5672078199387576</v>
      </c>
    </row>
    <row r="136" spans="1:14" x14ac:dyDescent="0.25">
      <c r="A136" s="4">
        <f>IF('True_Odds_Calculator_2-way'!A137="","",'True_Odds_Calculator_2-way'!A137)</f>
        <v>1.87</v>
      </c>
      <c r="B136" s="4">
        <f>IF('True_Odds_Calculator_2-way'!B137="","",'True_Odds_Calculator_2-way'!B137)</f>
        <v>1.96</v>
      </c>
      <c r="C136" s="4">
        <f t="shared" si="22"/>
        <v>0.53475935828876997</v>
      </c>
      <c r="D136">
        <f t="shared" si="23"/>
        <v>0.51020408163265307</v>
      </c>
      <c r="E136">
        <f t="shared" si="24"/>
        <v>4.4963439921422932E-2</v>
      </c>
      <c r="F136">
        <f t="shared" si="25"/>
        <v>-0.22787296736876583</v>
      </c>
      <c r="G136">
        <v>0</v>
      </c>
      <c r="H136">
        <f t="shared" si="26"/>
        <v>0.27283640729018876</v>
      </c>
      <c r="I136">
        <f t="shared" si="27"/>
        <v>-1.0942202738310209</v>
      </c>
      <c r="J136">
        <f t="shared" si="28"/>
        <v>1.0942202738310209</v>
      </c>
      <c r="K136">
        <f t="shared" si="29"/>
        <v>0.51230252551478894</v>
      </c>
      <c r="L136">
        <f t="shared" si="30"/>
        <v>0.48769747448521117</v>
      </c>
      <c r="M136">
        <f t="shared" si="31"/>
        <v>1.9519716382329886</v>
      </c>
      <c r="N136">
        <f t="shared" si="32"/>
        <v>2.0504514628777799</v>
      </c>
    </row>
    <row r="137" spans="1:14" x14ac:dyDescent="0.25">
      <c r="A137" s="4">
        <f>IF('True_Odds_Calculator_2-way'!A138="","",'True_Odds_Calculator_2-way'!A138)</f>
        <v>1.68</v>
      </c>
      <c r="B137" s="4">
        <f>IF('True_Odds_Calculator_2-way'!B138="","",'True_Odds_Calculator_2-way'!B138)</f>
        <v>2.21</v>
      </c>
      <c r="C137" s="4">
        <f t="shared" si="22"/>
        <v>0.59523809523809523</v>
      </c>
      <c r="D137">
        <f t="shared" si="23"/>
        <v>0.45248868778280543</v>
      </c>
      <c r="E137">
        <f t="shared" si="24"/>
        <v>4.772678302090072E-2</v>
      </c>
      <c r="F137">
        <f t="shared" si="25"/>
        <v>-0.22161172161172149</v>
      </c>
      <c r="G137">
        <v>0</v>
      </c>
      <c r="H137">
        <f t="shared" si="26"/>
        <v>0.26933850463262227</v>
      </c>
      <c r="I137">
        <f t="shared" si="27"/>
        <v>-1.1024346592560592</v>
      </c>
      <c r="J137">
        <f t="shared" si="28"/>
        <v>1.1024346592560592</v>
      </c>
      <c r="K137">
        <f t="shared" si="29"/>
        <v>0.57154106106436731</v>
      </c>
      <c r="L137">
        <f t="shared" si="30"/>
        <v>0.42845893893563264</v>
      </c>
      <c r="M137">
        <f t="shared" si="31"/>
        <v>1.7496555682941202</v>
      </c>
      <c r="N137">
        <f t="shared" si="32"/>
        <v>2.3339459376998315</v>
      </c>
    </row>
    <row r="138" spans="1:14" x14ac:dyDescent="0.25">
      <c r="A138" s="4">
        <f>IF('True_Odds_Calculator_2-way'!A139="","",'True_Odds_Calculator_2-way'!A139)</f>
        <v>1.47</v>
      </c>
      <c r="B138" s="4">
        <f>IF('True_Odds_Calculator_2-way'!B139="","",'True_Odds_Calculator_2-way'!B139)</f>
        <v>2.65</v>
      </c>
      <c r="C138" s="4">
        <f t="shared" si="22"/>
        <v>0.68027210884353739</v>
      </c>
      <c r="D138">
        <f t="shared" si="23"/>
        <v>0.37735849056603776</v>
      </c>
      <c r="E138">
        <f t="shared" si="24"/>
        <v>5.7630599409575156E-2</v>
      </c>
      <c r="F138">
        <f t="shared" si="25"/>
        <v>-0.19907585675779749</v>
      </c>
      <c r="G138">
        <v>0</v>
      </c>
      <c r="H138">
        <f t="shared" si="26"/>
        <v>0.25670645616737264</v>
      </c>
      <c r="I138">
        <f t="shared" si="27"/>
        <v>-1.1355574187124045</v>
      </c>
      <c r="J138">
        <f t="shared" si="28"/>
        <v>1.1355574187124045</v>
      </c>
      <c r="K138">
        <f t="shared" si="29"/>
        <v>0.65201289982078825</v>
      </c>
      <c r="L138">
        <f t="shared" si="30"/>
        <v>0.34798710017921153</v>
      </c>
      <c r="M138">
        <f t="shared" si="31"/>
        <v>1.5337119867948306</v>
      </c>
      <c r="N138">
        <f t="shared" si="32"/>
        <v>2.8736697408754672</v>
      </c>
    </row>
    <row r="139" spans="1:14" x14ac:dyDescent="0.25">
      <c r="A139" s="4">
        <f>IF('True_Odds_Calculator_2-way'!A140="","",'True_Odds_Calculator_2-way'!A140)</f>
        <v>1.56</v>
      </c>
      <c r="B139" s="4">
        <f>IF('True_Odds_Calculator_2-way'!B140="","",'True_Odds_Calculator_2-way'!B140)</f>
        <v>2.57</v>
      </c>
      <c r="C139" s="4">
        <f t="shared" si="22"/>
        <v>0.64102564102564097</v>
      </c>
      <c r="D139">
        <f t="shared" si="23"/>
        <v>0.38910505836575876</v>
      </c>
      <c r="E139">
        <f t="shared" si="24"/>
        <v>3.0130699391399673E-2</v>
      </c>
      <c r="F139">
        <f t="shared" si="25"/>
        <v>-0.2192956200738303</v>
      </c>
      <c r="G139">
        <v>0</v>
      </c>
      <c r="H139">
        <f t="shared" si="26"/>
        <v>0.24942631946522995</v>
      </c>
      <c r="I139">
        <f t="shared" si="27"/>
        <v>-1.066488459484171</v>
      </c>
      <c r="J139">
        <f t="shared" si="28"/>
        <v>1.066488459484171</v>
      </c>
      <c r="K139">
        <f t="shared" si="29"/>
        <v>0.62608252120942243</v>
      </c>
      <c r="L139">
        <f t="shared" si="30"/>
        <v>0.37391747879057763</v>
      </c>
      <c r="M139">
        <f t="shared" si="31"/>
        <v>1.5972335373111359</v>
      </c>
      <c r="N139">
        <f t="shared" si="32"/>
        <v>2.6743868813901486</v>
      </c>
    </row>
    <row r="140" spans="1:14" x14ac:dyDescent="0.25">
      <c r="A140" s="4">
        <f>IF('True_Odds_Calculator_2-way'!A141="","",'True_Odds_Calculator_2-way'!A141)</f>
        <v>1.72</v>
      </c>
      <c r="B140" s="4">
        <f>IF('True_Odds_Calculator_2-way'!B141="","",'True_Odds_Calculator_2-way'!B141)</f>
        <v>2.21</v>
      </c>
      <c r="C140" s="4">
        <f t="shared" si="22"/>
        <v>0.58139534883720934</v>
      </c>
      <c r="D140">
        <f t="shared" si="23"/>
        <v>0.45248868778280543</v>
      </c>
      <c r="E140">
        <f t="shared" si="24"/>
        <v>3.3884036620014824E-2</v>
      </c>
      <c r="F140">
        <f t="shared" si="25"/>
        <v>-0.2291907818583605</v>
      </c>
      <c r="G140">
        <v>0</v>
      </c>
      <c r="H140">
        <f t="shared" si="26"/>
        <v>0.26307481847837527</v>
      </c>
      <c r="I140">
        <f t="shared" si="27"/>
        <v>-1.0713739108887084</v>
      </c>
      <c r="J140">
        <f t="shared" si="28"/>
        <v>1.0713739108887084</v>
      </c>
      <c r="K140">
        <f t="shared" si="29"/>
        <v>0.56452867108930049</v>
      </c>
      <c r="L140">
        <f t="shared" si="30"/>
        <v>0.43547132891069945</v>
      </c>
      <c r="M140">
        <f t="shared" si="31"/>
        <v>1.7713892158398703</v>
      </c>
      <c r="N140">
        <f t="shared" si="32"/>
        <v>2.2963624321753371</v>
      </c>
    </row>
    <row r="141" spans="1:14" x14ac:dyDescent="0.25">
      <c r="A141" s="4">
        <f>IF('True_Odds_Calculator_2-way'!A142="","",'True_Odds_Calculator_2-way'!A142)</f>
        <v>1.8</v>
      </c>
      <c r="B141" s="4">
        <f>IF('True_Odds_Calculator_2-way'!B142="","",'True_Odds_Calculator_2-way'!B142)</f>
        <v>2.09</v>
      </c>
      <c r="C141" s="4">
        <f t="shared" si="22"/>
        <v>0.55555555555555558</v>
      </c>
      <c r="D141">
        <f t="shared" si="23"/>
        <v>0.47846889952153115</v>
      </c>
      <c r="E141">
        <f t="shared" si="24"/>
        <v>3.4024455077086735E-2</v>
      </c>
      <c r="F141">
        <f t="shared" si="25"/>
        <v>-0.23179160021265277</v>
      </c>
      <c r="G141">
        <v>0</v>
      </c>
      <c r="H141">
        <f t="shared" si="26"/>
        <v>0.26581605528973956</v>
      </c>
      <c r="I141">
        <f t="shared" si="27"/>
        <v>-1.0708823421952987</v>
      </c>
      <c r="J141">
        <f t="shared" si="28"/>
        <v>1.0708823421952987</v>
      </c>
      <c r="K141">
        <f t="shared" si="29"/>
        <v>0.53858826760586154</v>
      </c>
      <c r="L141">
        <f t="shared" si="30"/>
        <v>0.46141173239413841</v>
      </c>
      <c r="M141">
        <f t="shared" si="31"/>
        <v>1.8567058737562385</v>
      </c>
      <c r="N141">
        <f t="shared" si="32"/>
        <v>2.1672617529928755</v>
      </c>
    </row>
    <row r="142" spans="1:14" x14ac:dyDescent="0.25">
      <c r="A142" s="4">
        <f>IF('True_Odds_Calculator_2-way'!A143="","",'True_Odds_Calculator_2-way'!A143)</f>
        <v>1.64</v>
      </c>
      <c r="B142" s="4">
        <f>IF('True_Odds_Calculator_2-way'!B143="","",'True_Odds_Calculator_2-way'!B143)</f>
        <v>2.36</v>
      </c>
      <c r="C142" s="4">
        <f t="shared" si="22"/>
        <v>0.6097560975609756</v>
      </c>
      <c r="D142">
        <f t="shared" si="23"/>
        <v>0.42372881355932207</v>
      </c>
      <c r="E142">
        <f t="shared" si="24"/>
        <v>3.3484911120297722E-2</v>
      </c>
      <c r="F142">
        <f t="shared" si="25"/>
        <v>-0.22488631665977676</v>
      </c>
      <c r="G142">
        <v>0</v>
      </c>
      <c r="H142">
        <f t="shared" si="26"/>
        <v>0.25837122778007443</v>
      </c>
      <c r="I142">
        <f t="shared" si="27"/>
        <v>-1.0718661571406802</v>
      </c>
      <c r="J142">
        <f t="shared" si="28"/>
        <v>1.0718661571406802</v>
      </c>
      <c r="K142">
        <f t="shared" si="29"/>
        <v>0.59312180114548885</v>
      </c>
      <c r="L142">
        <f t="shared" si="30"/>
        <v>0.40687819885451121</v>
      </c>
      <c r="M142">
        <f t="shared" si="31"/>
        <v>1.6859943405700353</v>
      </c>
      <c r="N142">
        <f t="shared" si="32"/>
        <v>2.4577379737113252</v>
      </c>
    </row>
    <row r="143" spans="1:14" x14ac:dyDescent="0.25">
      <c r="A143" s="4">
        <f>IF('True_Odds_Calculator_2-way'!A144="","",'True_Odds_Calculator_2-way'!A144)</f>
        <v>2.08</v>
      </c>
      <c r="B143" s="4">
        <f>IF('True_Odds_Calculator_2-way'!B144="","",'True_Odds_Calculator_2-way'!B144)</f>
        <v>1.84</v>
      </c>
      <c r="C143" s="4">
        <f t="shared" si="22"/>
        <v>0.48076923076923073</v>
      </c>
      <c r="D143">
        <f t="shared" si="23"/>
        <v>0.54347826086956519</v>
      </c>
      <c r="E143">
        <f t="shared" si="24"/>
        <v>2.4247491638795804E-2</v>
      </c>
      <c r="F143">
        <f t="shared" si="25"/>
        <v>-0.23704013377926436</v>
      </c>
      <c r="G143">
        <v>0</v>
      </c>
      <c r="H143">
        <f t="shared" si="26"/>
        <v>0.26128762541806017</v>
      </c>
      <c r="I143">
        <f t="shared" si="27"/>
        <v>-1.0499013139145197</v>
      </c>
      <c r="J143">
        <f t="shared" si="28"/>
        <v>1.0499013139145197</v>
      </c>
      <c r="K143">
        <f t="shared" si="29"/>
        <v>0.46862696659688596</v>
      </c>
      <c r="L143">
        <f t="shared" si="30"/>
        <v>0.53137303340311415</v>
      </c>
      <c r="M143">
        <f t="shared" si="31"/>
        <v>2.1338934190276815</v>
      </c>
      <c r="N143">
        <f t="shared" si="32"/>
        <v>1.8819171036881968</v>
      </c>
    </row>
    <row r="144" spans="1:14" x14ac:dyDescent="0.25">
      <c r="A144" s="4">
        <f>IF('True_Odds_Calculator_2-way'!A145="","",'True_Odds_Calculator_2-way'!A145)</f>
        <v>1.63</v>
      </c>
      <c r="B144" s="4">
        <f>IF('True_Odds_Calculator_2-way'!B145="","",'True_Odds_Calculator_2-way'!B145)</f>
        <v>2.4</v>
      </c>
      <c r="C144" s="4">
        <f t="shared" si="22"/>
        <v>0.61349693251533743</v>
      </c>
      <c r="D144">
        <f t="shared" si="23"/>
        <v>0.41666666666666669</v>
      </c>
      <c r="E144">
        <f t="shared" si="24"/>
        <v>3.0163599182004175E-2</v>
      </c>
      <c r="F144">
        <f t="shared" si="25"/>
        <v>-0.22546012269938642</v>
      </c>
      <c r="G144">
        <v>0</v>
      </c>
      <c r="H144">
        <f t="shared" si="26"/>
        <v>0.2556237218813906</v>
      </c>
      <c r="I144">
        <f t="shared" si="27"/>
        <v>-1.0647942749999</v>
      </c>
      <c r="J144">
        <f t="shared" si="28"/>
        <v>1.0647942749999</v>
      </c>
      <c r="K144">
        <f t="shared" si="29"/>
        <v>0.59850837590920558</v>
      </c>
      <c r="L144">
        <f t="shared" si="30"/>
        <v>0.40149162409079431</v>
      </c>
      <c r="M144">
        <f t="shared" si="31"/>
        <v>1.670820393249937</v>
      </c>
      <c r="N144">
        <f t="shared" si="32"/>
        <v>2.4907119849998605</v>
      </c>
    </row>
    <row r="145" spans="1:14" x14ac:dyDescent="0.25">
      <c r="A145" s="4">
        <f>IF('True_Odds_Calculator_2-way'!A146="","",'True_Odds_Calculator_2-way'!A146)</f>
        <v>2.17</v>
      </c>
      <c r="B145" s="4">
        <f>IF('True_Odds_Calculator_2-way'!B146="","",'True_Odds_Calculator_2-way'!B146)</f>
        <v>1.76</v>
      </c>
      <c r="C145" s="4">
        <f t="shared" si="22"/>
        <v>0.46082949308755761</v>
      </c>
      <c r="D145">
        <f t="shared" si="23"/>
        <v>0.56818181818181823</v>
      </c>
      <c r="E145">
        <f t="shared" si="24"/>
        <v>2.9011311269375728E-2</v>
      </c>
      <c r="F145">
        <f t="shared" si="25"/>
        <v>-0.2328236279849184</v>
      </c>
      <c r="G145">
        <v>0</v>
      </c>
      <c r="H145">
        <f t="shared" si="26"/>
        <v>0.26183493925429413</v>
      </c>
      <c r="I145">
        <f t="shared" si="27"/>
        <v>-1.0604746049596294</v>
      </c>
      <c r="J145">
        <f t="shared" si="28"/>
        <v>1.0604746049596294</v>
      </c>
      <c r="K145">
        <f t="shared" si="29"/>
        <v>0.44627809446366512</v>
      </c>
      <c r="L145">
        <f t="shared" si="30"/>
        <v>0.55372190553633505</v>
      </c>
      <c r="M145">
        <f t="shared" si="31"/>
        <v>2.2407552878027661</v>
      </c>
      <c r="N145">
        <f t="shared" si="32"/>
        <v>1.8059606997693183</v>
      </c>
    </row>
    <row r="146" spans="1:14" x14ac:dyDescent="0.25">
      <c r="A146" s="4">
        <f>IF('True_Odds_Calculator_2-way'!A147="","",'True_Odds_Calculator_2-way'!A147)</f>
        <v>2.12</v>
      </c>
      <c r="B146" s="4">
        <f>IF('True_Odds_Calculator_2-way'!B147="","",'True_Odds_Calculator_2-way'!B147)</f>
        <v>1.79</v>
      </c>
      <c r="C146" s="4">
        <f t="shared" si="22"/>
        <v>0.47169811320754712</v>
      </c>
      <c r="D146">
        <f t="shared" si="23"/>
        <v>0.55865921787709494</v>
      </c>
      <c r="E146">
        <f t="shared" si="24"/>
        <v>3.0357331084642114E-2</v>
      </c>
      <c r="F146">
        <f t="shared" si="25"/>
        <v>-0.23316116791398755</v>
      </c>
      <c r="G146">
        <v>0</v>
      </c>
      <c r="H146">
        <f t="shared" si="26"/>
        <v>0.26351849899862967</v>
      </c>
      <c r="I146">
        <f t="shared" si="27"/>
        <v>-1.0631081389064057</v>
      </c>
      <c r="J146">
        <f t="shared" si="28"/>
        <v>1.0631081389064057</v>
      </c>
      <c r="K146">
        <f t="shared" si="29"/>
        <v>0.4564790342557204</v>
      </c>
      <c r="L146">
        <f t="shared" si="30"/>
        <v>0.54352096574427933</v>
      </c>
      <c r="M146">
        <f t="shared" si="31"/>
        <v>2.1906811155751749</v>
      </c>
      <c r="N146">
        <f t="shared" si="32"/>
        <v>1.8398554297360612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1.79</v>
      </c>
      <c r="C147" s="4">
        <f t="shared" si="22"/>
        <v>0.47169811320754712</v>
      </c>
      <c r="D147">
        <f t="shared" si="23"/>
        <v>0.55865921787709494</v>
      </c>
      <c r="E147">
        <f t="shared" si="24"/>
        <v>3.0357331084642114E-2</v>
      </c>
      <c r="F147">
        <f t="shared" si="25"/>
        <v>-0.23316116791398755</v>
      </c>
      <c r="G147">
        <v>0</v>
      </c>
      <c r="H147">
        <f t="shared" si="26"/>
        <v>0.26351849899862967</v>
      </c>
      <c r="I147">
        <f t="shared" si="27"/>
        <v>-1.0631081389064057</v>
      </c>
      <c r="J147">
        <f t="shared" si="28"/>
        <v>1.0631081389064057</v>
      </c>
      <c r="K147">
        <f t="shared" si="29"/>
        <v>0.4564790342557204</v>
      </c>
      <c r="L147">
        <f t="shared" si="30"/>
        <v>0.54352096574427933</v>
      </c>
      <c r="M147">
        <f t="shared" si="31"/>
        <v>2.1906811155751749</v>
      </c>
      <c r="N147">
        <f t="shared" si="32"/>
        <v>1.8398554297360612</v>
      </c>
    </row>
    <row r="148" spans="1:14" x14ac:dyDescent="0.25">
      <c r="A148" s="4">
        <f>IF('True_Odds_Calculator_2-way'!A149="","",'True_Odds_Calculator_2-way'!A149)</f>
        <v>2.29</v>
      </c>
      <c r="B148" s="4">
        <f>IF('True_Odds_Calculator_2-way'!B149="","",'True_Odds_Calculator_2-way'!B149)</f>
        <v>1.69</v>
      </c>
      <c r="C148" s="4">
        <f t="shared" si="22"/>
        <v>0.4366812227074236</v>
      </c>
      <c r="D148">
        <f t="shared" si="23"/>
        <v>0.59171597633136097</v>
      </c>
      <c r="E148">
        <f t="shared" si="24"/>
        <v>2.8397199038784571E-2</v>
      </c>
      <c r="F148">
        <f t="shared" si="25"/>
        <v>-0.22999405700111109</v>
      </c>
      <c r="G148">
        <v>0</v>
      </c>
      <c r="H148">
        <f t="shared" si="26"/>
        <v>0.25839125603989566</v>
      </c>
      <c r="I148">
        <f t="shared" si="27"/>
        <v>-1.059938334581489</v>
      </c>
      <c r="J148">
        <f t="shared" si="28"/>
        <v>1.059938334581489</v>
      </c>
      <c r="K148">
        <f t="shared" si="29"/>
        <v>0.42241851935163877</v>
      </c>
      <c r="L148">
        <f t="shared" si="30"/>
        <v>0.57758148064836135</v>
      </c>
      <c r="M148">
        <f t="shared" si="31"/>
        <v>2.3673204516101207</v>
      </c>
      <c r="N148">
        <f t="shared" si="32"/>
        <v>1.7313574508612271</v>
      </c>
    </row>
    <row r="149" spans="1:14" x14ac:dyDescent="0.25">
      <c r="A149" s="4">
        <f>IF('True_Odds_Calculator_2-way'!A150="","",'True_Odds_Calculator_2-way'!A150)</f>
        <v>1.81</v>
      </c>
      <c r="B149" s="4">
        <f>IF('True_Odds_Calculator_2-way'!B150="","",'True_Odds_Calculator_2-way'!B150)</f>
        <v>2.1</v>
      </c>
      <c r="C149" s="4">
        <f t="shared" si="22"/>
        <v>0.5524861878453039</v>
      </c>
      <c r="D149">
        <f t="shared" si="23"/>
        <v>0.47619047619047616</v>
      </c>
      <c r="E149">
        <f t="shared" si="24"/>
        <v>2.8676664035780064E-2</v>
      </c>
      <c r="F149">
        <f t="shared" si="25"/>
        <v>-0.23441199684293612</v>
      </c>
      <c r="G149">
        <v>0</v>
      </c>
      <c r="H149">
        <f t="shared" si="26"/>
        <v>0.26308866087871613</v>
      </c>
      <c r="I149">
        <f t="shared" si="27"/>
        <v>-1.0594028769395469</v>
      </c>
      <c r="J149">
        <f t="shared" si="28"/>
        <v>1.0594028769395469</v>
      </c>
      <c r="K149">
        <f t="shared" si="29"/>
        <v>0.5381794367133228</v>
      </c>
      <c r="L149">
        <f t="shared" si="30"/>
        <v>0.46182056328667725</v>
      </c>
      <c r="M149">
        <f t="shared" si="31"/>
        <v>1.8581163303210331</v>
      </c>
      <c r="N149">
        <f t="shared" si="32"/>
        <v>2.1653431646335015</v>
      </c>
    </row>
    <row r="150" spans="1:14" x14ac:dyDescent="0.25">
      <c r="A150" s="4">
        <f>IF('True_Odds_Calculator_2-way'!A151="","",'True_Odds_Calculator_2-way'!A151)</f>
        <v>2.06</v>
      </c>
      <c r="B150" s="4">
        <f>IF('True_Odds_Calculator_2-way'!B151="","",'True_Odds_Calculator_2-way'!B151)</f>
        <v>1.85</v>
      </c>
      <c r="C150" s="4">
        <f t="shared" si="22"/>
        <v>0.4854368932038835</v>
      </c>
      <c r="D150">
        <f t="shared" si="23"/>
        <v>0.54054054054054046</v>
      </c>
      <c r="E150">
        <f t="shared" si="24"/>
        <v>2.5977433744424072E-2</v>
      </c>
      <c r="F150">
        <f t="shared" si="25"/>
        <v>-0.23642088690632379</v>
      </c>
      <c r="G150">
        <v>0</v>
      </c>
      <c r="H150">
        <f t="shared" si="26"/>
        <v>0.26239832065074781</v>
      </c>
      <c r="I150">
        <f t="shared" si="27"/>
        <v>-1.0535074339697479</v>
      </c>
      <c r="J150">
        <f t="shared" si="28"/>
        <v>1.0535074339697479</v>
      </c>
      <c r="K150">
        <f t="shared" si="29"/>
        <v>0.47242951431782315</v>
      </c>
      <c r="L150">
        <f t="shared" si="30"/>
        <v>0.52757048568217679</v>
      </c>
      <c r="M150">
        <f t="shared" si="31"/>
        <v>2.1167178800079327</v>
      </c>
      <c r="N150">
        <f t="shared" si="32"/>
        <v>1.8954813188742858</v>
      </c>
    </row>
    <row r="151" spans="1:14" x14ac:dyDescent="0.25">
      <c r="A151" s="4">
        <f>IF('True_Odds_Calculator_2-way'!A152="","",'True_Odds_Calculator_2-way'!A152)</f>
        <v>1.97</v>
      </c>
      <c r="B151" s="4">
        <f>IF('True_Odds_Calculator_2-way'!B152="","",'True_Odds_Calculator_2-way'!B152)</f>
        <v>1.93</v>
      </c>
      <c r="C151" s="4">
        <f t="shared" si="22"/>
        <v>0.50761421319796951</v>
      </c>
      <c r="D151">
        <f t="shared" si="23"/>
        <v>0.5181347150259068</v>
      </c>
      <c r="E151">
        <f t="shared" si="24"/>
        <v>2.5748928223876311E-2</v>
      </c>
      <c r="F151">
        <f t="shared" si="25"/>
        <v>-0.23726361747455349</v>
      </c>
      <c r="G151">
        <v>0</v>
      </c>
      <c r="H151">
        <f t="shared" si="26"/>
        <v>0.26301254569842986</v>
      </c>
      <c r="I151">
        <f t="shared" si="27"/>
        <v>-1.0528649266733445</v>
      </c>
      <c r="J151">
        <f t="shared" si="28"/>
        <v>1.0528649266733445</v>
      </c>
      <c r="K151">
        <f t="shared" si="29"/>
        <v>0.49473625880060179</v>
      </c>
      <c r="L151">
        <f t="shared" si="30"/>
        <v>0.50526374119939821</v>
      </c>
      <c r="M151">
        <f t="shared" si="31"/>
        <v>2.021278978873144</v>
      </c>
      <c r="N151">
        <f t="shared" si="32"/>
        <v>1.9791643818062103</v>
      </c>
    </row>
    <row r="152" spans="1:14" x14ac:dyDescent="0.25">
      <c r="A152" s="4">
        <f>IF('True_Odds_Calculator_2-way'!A153="","",'True_Odds_Calculator_2-way'!A153)</f>
        <v>2.0499999999999998</v>
      </c>
      <c r="B152" s="4">
        <f>IF('True_Odds_Calculator_2-way'!B153="","",'True_Odds_Calculator_2-way'!B153)</f>
        <v>1.76</v>
      </c>
      <c r="C152" s="4">
        <f t="shared" si="22"/>
        <v>0.48780487804878053</v>
      </c>
      <c r="D152">
        <f t="shared" si="23"/>
        <v>0.56818181818181823</v>
      </c>
      <c r="E152">
        <f t="shared" si="24"/>
        <v>5.598669623059882E-2</v>
      </c>
      <c r="F152">
        <f t="shared" si="25"/>
        <v>-0.22117516629711742</v>
      </c>
      <c r="G152">
        <v>0</v>
      </c>
      <c r="H152">
        <f t="shared" si="26"/>
        <v>0.27716186252771624</v>
      </c>
      <c r="I152">
        <f t="shared" si="27"/>
        <v>-1.1194341570991129</v>
      </c>
      <c r="J152">
        <f t="shared" si="28"/>
        <v>1.1194341570991129</v>
      </c>
      <c r="K152">
        <f t="shared" si="29"/>
        <v>0.45968433574169576</v>
      </c>
      <c r="L152">
        <f t="shared" si="30"/>
        <v>0.54031566425830413</v>
      </c>
      <c r="M152">
        <f t="shared" si="31"/>
        <v>2.1754058649540684</v>
      </c>
      <c r="N152">
        <f t="shared" si="32"/>
        <v>1.8507699593953257</v>
      </c>
    </row>
    <row r="153" spans="1:14" x14ac:dyDescent="0.25">
      <c r="A153" s="4">
        <f>IF('True_Odds_Calculator_2-way'!A154="","",'True_Odds_Calculator_2-way'!A154)</f>
        <v>2.64</v>
      </c>
      <c r="B153" s="4">
        <f>IF('True_Odds_Calculator_2-way'!B154="","",'True_Odds_Calculator_2-way'!B154)</f>
        <v>1.47</v>
      </c>
      <c r="C153" s="4">
        <f t="shared" si="22"/>
        <v>0.37878787878787878</v>
      </c>
      <c r="D153">
        <f t="shared" si="23"/>
        <v>0.68027210884353739</v>
      </c>
      <c r="E153">
        <f t="shared" si="24"/>
        <v>5.9059987631416178E-2</v>
      </c>
      <c r="F153">
        <f t="shared" si="25"/>
        <v>-0.19861884147598441</v>
      </c>
      <c r="G153">
        <v>0</v>
      </c>
      <c r="H153">
        <f t="shared" si="26"/>
        <v>0.25767882910740053</v>
      </c>
      <c r="I153">
        <f t="shared" si="27"/>
        <v>-1.1390142225037863</v>
      </c>
      <c r="J153">
        <f t="shared" si="28"/>
        <v>1.1390142225037863</v>
      </c>
      <c r="K153">
        <f t="shared" si="29"/>
        <v>0.34867706214181099</v>
      </c>
      <c r="L153">
        <f t="shared" si="30"/>
        <v>0.65132293785818896</v>
      </c>
      <c r="M153">
        <f t="shared" si="31"/>
        <v>2.8679833249062092</v>
      </c>
      <c r="N153">
        <f t="shared" si="32"/>
        <v>1.5353366845767802</v>
      </c>
    </row>
    <row r="154" spans="1:14" x14ac:dyDescent="0.25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1.53</v>
      </c>
      <c r="C154" s="4">
        <f t="shared" si="22"/>
        <v>0.40485829959514169</v>
      </c>
      <c r="D154">
        <f t="shared" si="23"/>
        <v>0.65359477124183007</v>
      </c>
      <c r="E154">
        <f t="shared" si="24"/>
        <v>5.845307083697171E-2</v>
      </c>
      <c r="F154">
        <f t="shared" si="25"/>
        <v>-0.20616019687227127</v>
      </c>
      <c r="G154">
        <v>0</v>
      </c>
      <c r="H154">
        <f t="shared" si="26"/>
        <v>0.26461326770924293</v>
      </c>
      <c r="I154">
        <f t="shared" si="27"/>
        <v>-1.1329308367402056</v>
      </c>
      <c r="J154">
        <f t="shared" si="28"/>
        <v>1.1329308367402056</v>
      </c>
      <c r="K154">
        <f t="shared" si="29"/>
        <v>0.37517703713222816</v>
      </c>
      <c r="L154">
        <f t="shared" si="30"/>
        <v>0.62482296286777206</v>
      </c>
      <c r="M154">
        <f t="shared" si="31"/>
        <v>2.665408330008102</v>
      </c>
      <c r="N154">
        <f t="shared" si="32"/>
        <v>1.6004533434723087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1.53</v>
      </c>
      <c r="C155" s="4">
        <f t="shared" si="22"/>
        <v>0.41841004184100417</v>
      </c>
      <c r="D155">
        <f t="shared" si="23"/>
        <v>0.65359477124183007</v>
      </c>
      <c r="E155">
        <f t="shared" si="24"/>
        <v>7.2004813082834129E-2</v>
      </c>
      <c r="F155">
        <f t="shared" si="25"/>
        <v>-0.20146580249952151</v>
      </c>
      <c r="G155">
        <v>0</v>
      </c>
      <c r="H155">
        <f t="shared" si="26"/>
        <v>0.27347061558235569</v>
      </c>
      <c r="I155">
        <f t="shared" si="27"/>
        <v>-1.1650770971587572</v>
      </c>
      <c r="J155">
        <f t="shared" si="28"/>
        <v>1.1650770971587572</v>
      </c>
      <c r="K155">
        <f t="shared" si="29"/>
        <v>0.3817584854382054</v>
      </c>
      <c r="L155">
        <f t="shared" si="30"/>
        <v>0.61824151456179466</v>
      </c>
      <c r="M155">
        <f t="shared" si="31"/>
        <v>2.6194571650506728</v>
      </c>
      <c r="N155">
        <f t="shared" si="32"/>
        <v>1.6174908614941415</v>
      </c>
    </row>
    <row r="156" spans="1:14" x14ac:dyDescent="0.25">
      <c r="A156" s="4">
        <f>IF('True_Odds_Calculator_2-way'!A157="","",'True_Odds_Calculator_2-way'!A157)</f>
        <v>2.17</v>
      </c>
      <c r="B156" s="4">
        <f>IF('True_Odds_Calculator_2-way'!B157="","",'True_Odds_Calculator_2-way'!B157)</f>
        <v>1.68</v>
      </c>
      <c r="C156" s="4">
        <f t="shared" si="22"/>
        <v>0.46082949308755761</v>
      </c>
      <c r="D156">
        <f t="shared" si="23"/>
        <v>0.59523809523809523</v>
      </c>
      <c r="E156">
        <f t="shared" si="24"/>
        <v>5.6067588325652729E-2</v>
      </c>
      <c r="F156">
        <f t="shared" si="25"/>
        <v>-0.21823568136932203</v>
      </c>
      <c r="G156">
        <v>0</v>
      </c>
      <c r="H156">
        <f t="shared" si="26"/>
        <v>0.27430326969497476</v>
      </c>
      <c r="I156">
        <f t="shared" si="27"/>
        <v>-1.1211213233271871</v>
      </c>
      <c r="J156">
        <f t="shared" si="28"/>
        <v>1.1211213233271871</v>
      </c>
      <c r="K156">
        <f t="shared" si="29"/>
        <v>0.43257984661042931</v>
      </c>
      <c r="L156">
        <f t="shared" si="30"/>
        <v>0.56742015338957086</v>
      </c>
      <c r="M156">
        <f t="shared" si="31"/>
        <v>2.311711948292809</v>
      </c>
      <c r="N156">
        <f t="shared" si="32"/>
        <v>1.7623624998624872</v>
      </c>
    </row>
    <row r="157" spans="1:14" x14ac:dyDescent="0.25">
      <c r="A157" s="4">
        <f>IF('True_Odds_Calculator_2-way'!A158="","",'True_Odds_Calculator_2-way'!A158)</f>
        <v>2.08</v>
      </c>
      <c r="B157" s="4">
        <f>IF('True_Odds_Calculator_2-way'!B158="","",'True_Odds_Calculator_2-way'!B158)</f>
        <v>1.74</v>
      </c>
      <c r="C157" s="4">
        <f t="shared" si="22"/>
        <v>0.48076923076923073</v>
      </c>
      <c r="D157">
        <f t="shared" si="23"/>
        <v>0.57471264367816088</v>
      </c>
      <c r="E157">
        <f t="shared" si="24"/>
        <v>5.5481874447391721E-2</v>
      </c>
      <c r="F157">
        <f t="shared" si="25"/>
        <v>-0.22082228116710867</v>
      </c>
      <c r="G157">
        <v>0</v>
      </c>
      <c r="H157">
        <f t="shared" si="26"/>
        <v>0.27630415561450039</v>
      </c>
      <c r="I157">
        <f t="shared" si="27"/>
        <v>-1.1185934253567074</v>
      </c>
      <c r="J157">
        <f t="shared" si="28"/>
        <v>1.1185934253567074</v>
      </c>
      <c r="K157">
        <f t="shared" si="29"/>
        <v>0.4528819574855304</v>
      </c>
      <c r="L157">
        <f t="shared" si="30"/>
        <v>0.54711804251446938</v>
      </c>
      <c r="M157">
        <f t="shared" si="31"/>
        <v>2.2080808993852443</v>
      </c>
      <c r="N157">
        <f t="shared" si="32"/>
        <v>1.8277591347639637</v>
      </c>
    </row>
    <row r="158" spans="1:14" x14ac:dyDescent="0.25">
      <c r="A158" s="4">
        <f>IF('True_Odds_Calculator_2-way'!A159="","",'True_Odds_Calculator_2-way'!A159)</f>
        <v>2.1800000000000002</v>
      </c>
      <c r="B158" s="4">
        <f>IF('True_Odds_Calculator_2-way'!B159="","",'True_Odds_Calculator_2-way'!B159)</f>
        <v>1.68</v>
      </c>
      <c r="C158" s="4">
        <f t="shared" si="22"/>
        <v>0.4587155963302752</v>
      </c>
      <c r="D158">
        <f t="shared" si="23"/>
        <v>0.59523809523809523</v>
      </c>
      <c r="E158">
        <f t="shared" si="24"/>
        <v>5.3953691568370488E-2</v>
      </c>
      <c r="F158">
        <f t="shared" si="25"/>
        <v>-0.21909130624726947</v>
      </c>
      <c r="G158">
        <v>0</v>
      </c>
      <c r="H158">
        <f t="shared" si="26"/>
        <v>0.27304499781564001</v>
      </c>
      <c r="I158">
        <f t="shared" si="27"/>
        <v>-1.1163607017227666</v>
      </c>
      <c r="J158">
        <f t="shared" si="28"/>
        <v>1.1163607017227666</v>
      </c>
      <c r="K158">
        <f t="shared" si="29"/>
        <v>0.4315356541246953</v>
      </c>
      <c r="L158">
        <f t="shared" si="30"/>
        <v>0.5684643458753047</v>
      </c>
      <c r="M158">
        <f t="shared" si="31"/>
        <v>2.3173056280328646</v>
      </c>
      <c r="N158">
        <f t="shared" si="32"/>
        <v>1.7591252771714809</v>
      </c>
    </row>
    <row r="159" spans="1:14" x14ac:dyDescent="0.25">
      <c r="A159" s="4">
        <f>IF('True_Odds_Calculator_2-way'!A160="","",'True_Odds_Calculator_2-way'!A160)</f>
        <v>1.83</v>
      </c>
      <c r="B159" s="4">
        <f>IF('True_Odds_Calculator_2-way'!B160="","",'True_Odds_Calculator_2-way'!B160)</f>
        <v>2.0699999999999998</v>
      </c>
      <c r="C159" s="4">
        <f t="shared" si="22"/>
        <v>0.54644808743169393</v>
      </c>
      <c r="D159">
        <f t="shared" si="23"/>
        <v>0.48309178743961356</v>
      </c>
      <c r="E159">
        <f t="shared" si="24"/>
        <v>2.9539874871307603E-2</v>
      </c>
      <c r="F159">
        <f t="shared" si="25"/>
        <v>-0.23444470842902765</v>
      </c>
      <c r="G159">
        <v>0</v>
      </c>
      <c r="H159">
        <f t="shared" si="26"/>
        <v>0.26398458330033525</v>
      </c>
      <c r="I159">
        <f t="shared" si="27"/>
        <v>-1.0611311532512866</v>
      </c>
      <c r="J159">
        <f t="shared" si="28"/>
        <v>1.0611311532512866</v>
      </c>
      <c r="K159">
        <f t="shared" si="29"/>
        <v>0.53170592832305175</v>
      </c>
      <c r="L159">
        <f t="shared" si="30"/>
        <v>0.46829407167694814</v>
      </c>
      <c r="M159">
        <f t="shared" si="31"/>
        <v>1.8807388571985679</v>
      </c>
      <c r="N159">
        <f t="shared" si="32"/>
        <v>2.1354103339788768</v>
      </c>
    </row>
    <row r="160" spans="1:14" x14ac:dyDescent="0.25">
      <c r="A160" s="4">
        <f>IF('True_Odds_Calculator_2-way'!A161="","",'True_Odds_Calculator_2-way'!A161)</f>
        <v>2.12</v>
      </c>
      <c r="B160" s="4">
        <f>IF('True_Odds_Calculator_2-way'!B161="","",'True_Odds_Calculator_2-way'!B161)</f>
        <v>1.79</v>
      </c>
      <c r="C160" s="4">
        <f t="shared" si="22"/>
        <v>0.47169811320754712</v>
      </c>
      <c r="D160">
        <f t="shared" si="23"/>
        <v>0.55865921787709494</v>
      </c>
      <c r="E160">
        <f t="shared" si="24"/>
        <v>3.0357331084642114E-2</v>
      </c>
      <c r="F160">
        <f t="shared" si="25"/>
        <v>-0.23316116791398755</v>
      </c>
      <c r="G160">
        <v>0</v>
      </c>
      <c r="H160">
        <f t="shared" si="26"/>
        <v>0.26351849899862967</v>
      </c>
      <c r="I160">
        <f t="shared" si="27"/>
        <v>-1.0631081389064057</v>
      </c>
      <c r="J160">
        <f t="shared" si="28"/>
        <v>1.0631081389064057</v>
      </c>
      <c r="K160">
        <f t="shared" si="29"/>
        <v>0.4564790342557204</v>
      </c>
      <c r="L160">
        <f t="shared" si="30"/>
        <v>0.54352096574427933</v>
      </c>
      <c r="M160">
        <f t="shared" si="31"/>
        <v>2.1906811155751749</v>
      </c>
      <c r="N160">
        <f t="shared" si="32"/>
        <v>1.8398554297360612</v>
      </c>
    </row>
    <row r="161" spans="1:14" x14ac:dyDescent="0.25">
      <c r="A161" s="4">
        <f>IF('True_Odds_Calculator_2-way'!A162="","",'True_Odds_Calculator_2-way'!A162)</f>
        <v>1.76</v>
      </c>
      <c r="B161" s="4">
        <f>IF('True_Odds_Calculator_2-way'!B162="","",'True_Odds_Calculator_2-way'!B162)</f>
        <v>2.17</v>
      </c>
      <c r="C161" s="4">
        <f t="shared" si="22"/>
        <v>0.56818181818181823</v>
      </c>
      <c r="D161">
        <f t="shared" si="23"/>
        <v>0.46082949308755761</v>
      </c>
      <c r="E161">
        <f t="shared" si="24"/>
        <v>2.9011311269375728E-2</v>
      </c>
      <c r="F161">
        <f t="shared" si="25"/>
        <v>-0.2328236279849184</v>
      </c>
      <c r="G161">
        <v>0</v>
      </c>
      <c r="H161">
        <f t="shared" si="26"/>
        <v>0.26183493925429413</v>
      </c>
      <c r="I161">
        <f t="shared" si="27"/>
        <v>-1.0604746049596294</v>
      </c>
      <c r="J161">
        <f t="shared" si="28"/>
        <v>1.0604746049596294</v>
      </c>
      <c r="K161">
        <f t="shared" si="29"/>
        <v>0.55372190553633505</v>
      </c>
      <c r="L161">
        <f t="shared" si="30"/>
        <v>0.44627809446366512</v>
      </c>
      <c r="M161">
        <f t="shared" si="31"/>
        <v>1.8059606997693183</v>
      </c>
      <c r="N161">
        <f t="shared" si="32"/>
        <v>2.2407552878027661</v>
      </c>
    </row>
    <row r="162" spans="1:14" x14ac:dyDescent="0.25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2.36</v>
      </c>
      <c r="C162" s="4">
        <f t="shared" si="22"/>
        <v>0.60606060606060608</v>
      </c>
      <c r="D162">
        <f t="shared" si="23"/>
        <v>0.42372881355932207</v>
      </c>
      <c r="E162">
        <f t="shared" si="24"/>
        <v>2.9789419619928204E-2</v>
      </c>
      <c r="F162">
        <f t="shared" si="25"/>
        <v>-0.22701592193117603</v>
      </c>
      <c r="G162">
        <v>0</v>
      </c>
      <c r="H162">
        <f t="shared" si="26"/>
        <v>0.25680534155110429</v>
      </c>
      <c r="I162">
        <f t="shared" si="27"/>
        <v>-1.063589074528793</v>
      </c>
      <c r="J162">
        <f t="shared" si="28"/>
        <v>1.063589074528793</v>
      </c>
      <c r="K162">
        <f t="shared" si="29"/>
        <v>0.59124965931908058</v>
      </c>
      <c r="L162">
        <f t="shared" si="30"/>
        <v>0.4087503406809192</v>
      </c>
      <c r="M162">
        <f t="shared" si="31"/>
        <v>1.6913328984437157</v>
      </c>
      <c r="N162">
        <f t="shared" si="32"/>
        <v>2.4464811413591585</v>
      </c>
    </row>
    <row r="163" spans="1:14" x14ac:dyDescent="0.25">
      <c r="A163" s="4">
        <f>IF('True_Odds_Calculator_2-way'!A164="","",'True_Odds_Calculator_2-way'!A164)</f>
        <v>1.68</v>
      </c>
      <c r="B163" s="4">
        <f>IF('True_Odds_Calculator_2-way'!B164="","",'True_Odds_Calculator_2-way'!B164)</f>
        <v>2.29</v>
      </c>
      <c r="C163" s="4">
        <f t="shared" si="22"/>
        <v>0.59523809523809523</v>
      </c>
      <c r="D163">
        <f t="shared" si="23"/>
        <v>0.4366812227074236</v>
      </c>
      <c r="E163">
        <f t="shared" si="24"/>
        <v>3.1919317945518833E-2</v>
      </c>
      <c r="F163">
        <f t="shared" si="25"/>
        <v>-0.22800998128509042</v>
      </c>
      <c r="G163">
        <v>0</v>
      </c>
      <c r="H163">
        <f t="shared" si="26"/>
        <v>0.25992929923060926</v>
      </c>
      <c r="I163">
        <f t="shared" si="27"/>
        <v>-1.0677035543974551</v>
      </c>
      <c r="J163">
        <f t="shared" si="28"/>
        <v>1.0677035543974551</v>
      </c>
      <c r="K163">
        <f t="shared" si="29"/>
        <v>0.57936138046320074</v>
      </c>
      <c r="L163">
        <f t="shared" si="30"/>
        <v>0.42063861953679943</v>
      </c>
      <c r="M163">
        <f t="shared" si="31"/>
        <v>1.7260384169902692</v>
      </c>
      <c r="N163">
        <f t="shared" si="32"/>
        <v>2.3773375851727168</v>
      </c>
    </row>
    <row r="164" spans="1:14" x14ac:dyDescent="0.25">
      <c r="A164" s="4">
        <f>IF('True_Odds_Calculator_2-way'!A165="","",'True_Odds_Calculator_2-way'!A165)</f>
        <v>2.0499999999999998</v>
      </c>
      <c r="B164" s="4">
        <f>IF('True_Odds_Calculator_2-way'!B165="","",'True_Odds_Calculator_2-way'!B165)</f>
        <v>1.86</v>
      </c>
      <c r="C164" s="4">
        <f t="shared" si="22"/>
        <v>0.48780487804878053</v>
      </c>
      <c r="D164">
        <f t="shared" si="23"/>
        <v>0.5376344086021505</v>
      </c>
      <c r="E164">
        <f t="shared" si="24"/>
        <v>2.5439286650930981E-2</v>
      </c>
      <c r="F164">
        <f t="shared" si="25"/>
        <v>-0.23682140047206923</v>
      </c>
      <c r="G164">
        <v>0</v>
      </c>
      <c r="H164">
        <f t="shared" si="26"/>
        <v>0.26226068712300027</v>
      </c>
      <c r="I164">
        <f t="shared" si="27"/>
        <v>-1.0523401123547818</v>
      </c>
      <c r="J164">
        <f t="shared" si="28"/>
        <v>1.0523401123547818</v>
      </c>
      <c r="K164">
        <f t="shared" si="29"/>
        <v>0.47506906029667378</v>
      </c>
      <c r="L164">
        <f t="shared" si="30"/>
        <v>0.52493093970332627</v>
      </c>
      <c r="M164">
        <f t="shared" si="31"/>
        <v>2.1049571179725204</v>
      </c>
      <c r="N164">
        <f t="shared" si="32"/>
        <v>1.9050124966251125</v>
      </c>
    </row>
    <row r="165" spans="1:14" x14ac:dyDescent="0.25">
      <c r="A165" s="4">
        <f>IF('True_Odds_Calculator_2-way'!A166="","",'True_Odds_Calculator_2-way'!A166)</f>
        <v>2.17</v>
      </c>
      <c r="B165" s="4">
        <f>IF('True_Odds_Calculator_2-way'!B166="","",'True_Odds_Calculator_2-way'!B166)</f>
        <v>1.75</v>
      </c>
      <c r="C165" s="4">
        <f t="shared" si="22"/>
        <v>0.46082949308755761</v>
      </c>
      <c r="D165">
        <f t="shared" si="23"/>
        <v>0.5714285714285714</v>
      </c>
      <c r="E165">
        <f t="shared" si="24"/>
        <v>3.2258064516129004E-2</v>
      </c>
      <c r="F165">
        <f t="shared" si="25"/>
        <v>-0.23107307439104674</v>
      </c>
      <c r="G165">
        <v>0</v>
      </c>
      <c r="H165">
        <f t="shared" si="26"/>
        <v>0.26333113890717574</v>
      </c>
      <c r="I165">
        <f t="shared" si="27"/>
        <v>-1.0675210253672476</v>
      </c>
      <c r="J165">
        <f t="shared" si="28"/>
        <v>1.0675210253672476</v>
      </c>
      <c r="K165">
        <f t="shared" si="29"/>
        <v>0.44464214228514221</v>
      </c>
      <c r="L165">
        <f t="shared" si="30"/>
        <v>0.55535785771485779</v>
      </c>
      <c r="M165">
        <f t="shared" si="31"/>
        <v>2.2489995996796797</v>
      </c>
      <c r="N165">
        <f t="shared" si="32"/>
        <v>1.8006407690254356</v>
      </c>
    </row>
    <row r="166" spans="1:14" x14ac:dyDescent="0.25">
      <c r="A166" s="4">
        <f>IF('True_Odds_Calculator_2-way'!A167="","",'True_Odds_Calculator_2-way'!A167)</f>
        <v>2.23</v>
      </c>
      <c r="B166" s="4">
        <f>IF('True_Odds_Calculator_2-way'!B167="","",'True_Odds_Calculator_2-way'!B167)</f>
        <v>1.71</v>
      </c>
      <c r="C166" s="4">
        <f t="shared" si="22"/>
        <v>0.44843049327354262</v>
      </c>
      <c r="D166">
        <f t="shared" si="23"/>
        <v>0.58479532163742687</v>
      </c>
      <c r="E166">
        <f t="shared" si="24"/>
        <v>3.3225814910969431E-2</v>
      </c>
      <c r="F166">
        <f t="shared" si="25"/>
        <v>-0.22901423963496192</v>
      </c>
      <c r="G166">
        <v>0</v>
      </c>
      <c r="H166">
        <f t="shared" si="26"/>
        <v>0.26224005454593136</v>
      </c>
      <c r="I166">
        <f t="shared" si="27"/>
        <v>-1.070084984173661</v>
      </c>
      <c r="J166">
        <f t="shared" si="28"/>
        <v>1.070084984173661</v>
      </c>
      <c r="K166">
        <f t="shared" si="29"/>
        <v>0.43174080130549697</v>
      </c>
      <c r="L166">
        <f t="shared" si="30"/>
        <v>0.56825919869450314</v>
      </c>
      <c r="M166">
        <f t="shared" si="31"/>
        <v>2.3162045305336028</v>
      </c>
      <c r="N166">
        <f t="shared" si="32"/>
        <v>1.7597603387632996</v>
      </c>
    </row>
    <row r="167" spans="1:14" x14ac:dyDescent="0.25">
      <c r="A167" s="4">
        <f>IF('True_Odds_Calculator_2-way'!A168="","",'True_Odds_Calculator_2-way'!A168)</f>
        <v>2.21</v>
      </c>
      <c r="B167" s="4">
        <f>IF('True_Odds_Calculator_2-way'!B168="","",'True_Odds_Calculator_2-way'!B168)</f>
        <v>1.72</v>
      </c>
      <c r="C167" s="4">
        <f t="shared" si="22"/>
        <v>0.45248868778280543</v>
      </c>
      <c r="D167">
        <f t="shared" si="23"/>
        <v>0.58139534883720934</v>
      </c>
      <c r="E167">
        <f t="shared" si="24"/>
        <v>3.3884036620014824E-2</v>
      </c>
      <c r="F167">
        <f t="shared" si="25"/>
        <v>-0.2291907818583605</v>
      </c>
      <c r="G167">
        <v>0</v>
      </c>
      <c r="H167">
        <f t="shared" si="26"/>
        <v>0.26307481847837527</v>
      </c>
      <c r="I167">
        <f t="shared" si="27"/>
        <v>-1.0713739108887084</v>
      </c>
      <c r="J167">
        <f t="shared" si="28"/>
        <v>1.0713739108887084</v>
      </c>
      <c r="K167">
        <f t="shared" si="29"/>
        <v>0.43547132891069945</v>
      </c>
      <c r="L167">
        <f t="shared" si="30"/>
        <v>0.56452867108930049</v>
      </c>
      <c r="M167">
        <f t="shared" si="31"/>
        <v>2.2963624321753371</v>
      </c>
      <c r="N167">
        <f t="shared" si="32"/>
        <v>1.7713892158398703</v>
      </c>
    </row>
    <row r="168" spans="1:14" x14ac:dyDescent="0.25">
      <c r="A168" s="4">
        <f>IF('True_Odds_Calculator_2-way'!A169="","",'True_Odds_Calculator_2-way'!A169)</f>
        <v>2.2999999999999998</v>
      </c>
      <c r="B168" s="4">
        <f>IF('True_Odds_Calculator_2-way'!B169="","",'True_Odds_Calculator_2-way'!B169)</f>
        <v>1.67</v>
      </c>
      <c r="C168" s="4">
        <f t="shared" si="22"/>
        <v>0.43478260869565222</v>
      </c>
      <c r="D168">
        <f t="shared" si="23"/>
        <v>0.5988023952095809</v>
      </c>
      <c r="E168">
        <f t="shared" si="24"/>
        <v>3.3585003905233002E-2</v>
      </c>
      <c r="F168">
        <f t="shared" si="25"/>
        <v>-0.22676386357719358</v>
      </c>
      <c r="G168">
        <v>0</v>
      </c>
      <c r="H168">
        <f t="shared" si="26"/>
        <v>0.26034886748242653</v>
      </c>
      <c r="I168">
        <f t="shared" si="27"/>
        <v>-1.0714969088698136</v>
      </c>
      <c r="J168">
        <f t="shared" si="28"/>
        <v>1.0714969088698136</v>
      </c>
      <c r="K168">
        <f t="shared" si="29"/>
        <v>0.41789493273906014</v>
      </c>
      <c r="L168">
        <f t="shared" si="30"/>
        <v>0.58210506726094002</v>
      </c>
      <c r="M168">
        <f t="shared" si="31"/>
        <v>2.3929459815307572</v>
      </c>
      <c r="N168">
        <f t="shared" si="32"/>
        <v>1.7179029289427752</v>
      </c>
    </row>
    <row r="169" spans="1:14" x14ac:dyDescent="0.25">
      <c r="A169" s="4">
        <f>IF('True_Odds_Calculator_2-way'!A170="","",'True_Odds_Calculator_2-way'!A170)</f>
        <v>2.0099999999999998</v>
      </c>
      <c r="B169" s="4">
        <f>IF('True_Odds_Calculator_2-way'!B170="","",'True_Odds_Calculator_2-way'!B170)</f>
        <v>1.88</v>
      </c>
      <c r="C169" s="4">
        <f t="shared" si="22"/>
        <v>0.49751243781094534</v>
      </c>
      <c r="D169">
        <f t="shared" si="23"/>
        <v>0.53191489361702127</v>
      </c>
      <c r="E169">
        <f t="shared" si="24"/>
        <v>2.9427331427966497E-2</v>
      </c>
      <c r="F169">
        <f t="shared" si="25"/>
        <v>-0.23520694400338749</v>
      </c>
      <c r="G169">
        <v>0</v>
      </c>
      <c r="H169">
        <f t="shared" si="26"/>
        <v>0.26463427543135393</v>
      </c>
      <c r="I169">
        <f t="shared" si="27"/>
        <v>-1.060713208766217</v>
      </c>
      <c r="J169">
        <f t="shared" si="28"/>
        <v>1.060713208766217</v>
      </c>
      <c r="K169">
        <f t="shared" si="29"/>
        <v>0.48278384578010813</v>
      </c>
      <c r="L169">
        <f t="shared" si="30"/>
        <v>0.5172161542198922</v>
      </c>
      <c r="M169">
        <f t="shared" si="31"/>
        <v>2.0713203408538785</v>
      </c>
      <c r="N169">
        <f t="shared" si="32"/>
        <v>1.9334276237142709</v>
      </c>
    </row>
    <row r="170" spans="1:14" x14ac:dyDescent="0.25">
      <c r="A170" s="4">
        <f>IF('True_Odds_Calculator_2-way'!A171="","",'True_Odds_Calculator_2-way'!A171)</f>
        <v>1.54</v>
      </c>
      <c r="B170" s="4">
        <f>IF('True_Odds_Calculator_2-way'!B171="","",'True_Odds_Calculator_2-way'!B171)</f>
        <v>2.56</v>
      </c>
      <c r="C170" s="4">
        <f t="shared" si="22"/>
        <v>0.64935064935064934</v>
      </c>
      <c r="D170">
        <f t="shared" si="23"/>
        <v>0.390625</v>
      </c>
      <c r="E170">
        <f t="shared" si="24"/>
        <v>3.9975649350649345E-2</v>
      </c>
      <c r="F170">
        <f t="shared" si="25"/>
        <v>-0.21367694805194803</v>
      </c>
      <c r="G170">
        <v>0</v>
      </c>
      <c r="H170">
        <f t="shared" si="26"/>
        <v>0.25365259740259738</v>
      </c>
      <c r="I170">
        <f t="shared" si="27"/>
        <v>-1.0895340841010224</v>
      </c>
      <c r="J170">
        <f t="shared" si="28"/>
        <v>1.0895340841010224</v>
      </c>
      <c r="K170">
        <f t="shared" si="29"/>
        <v>0.62958479171892034</v>
      </c>
      <c r="L170">
        <f t="shared" si="30"/>
        <v>0.37041520828107966</v>
      </c>
      <c r="M170">
        <f t="shared" si="31"/>
        <v>1.588348405414552</v>
      </c>
      <c r="N170">
        <f t="shared" si="32"/>
        <v>2.699673171197595</v>
      </c>
    </row>
    <row r="171" spans="1:14" x14ac:dyDescent="0.25">
      <c r="A171" s="4">
        <f>IF('True_Odds_Calculator_2-way'!A172="","",'True_Odds_Calculator_2-way'!A172)</f>
        <v>1.76</v>
      </c>
      <c r="B171" s="4">
        <f>IF('True_Odds_Calculator_2-way'!B172="","",'True_Odds_Calculator_2-way'!B172)</f>
        <v>2.15</v>
      </c>
      <c r="C171" s="4">
        <f t="shared" si="22"/>
        <v>0.56818181818181823</v>
      </c>
      <c r="D171">
        <f t="shared" si="23"/>
        <v>0.46511627906976744</v>
      </c>
      <c r="E171">
        <f t="shared" si="24"/>
        <v>3.3298097251585723E-2</v>
      </c>
      <c r="F171">
        <f t="shared" si="25"/>
        <v>-0.23097251585623668</v>
      </c>
      <c r="G171">
        <v>0</v>
      </c>
      <c r="H171">
        <f t="shared" si="26"/>
        <v>0.26427061310782241</v>
      </c>
      <c r="I171">
        <f t="shared" si="27"/>
        <v>-1.0696563746013956</v>
      </c>
      <c r="J171">
        <f t="shared" si="28"/>
        <v>1.0696563746013956</v>
      </c>
      <c r="K171">
        <f t="shared" si="29"/>
        <v>0.5515905861496937</v>
      </c>
      <c r="L171">
        <f t="shared" si="30"/>
        <v>0.44840941385030625</v>
      </c>
      <c r="M171">
        <f t="shared" si="31"/>
        <v>1.8129388446970602</v>
      </c>
      <c r="N171">
        <f t="shared" si="32"/>
        <v>2.2301048307916052</v>
      </c>
    </row>
    <row r="172" spans="1:14" x14ac:dyDescent="0.25">
      <c r="A172" s="4">
        <f>IF('True_Odds_Calculator_2-way'!A173="","",'True_Odds_Calculator_2-way'!A173)</f>
        <v>1.22</v>
      </c>
      <c r="B172" s="4">
        <f>IF('True_Odds_Calculator_2-way'!B173="","",'True_Odds_Calculator_2-way'!B173)</f>
        <v>4.3899999999999997</v>
      </c>
      <c r="C172" s="4">
        <f t="shared" si="22"/>
        <v>0.81967213114754101</v>
      </c>
      <c r="D172">
        <f t="shared" si="23"/>
        <v>0.22779043280182235</v>
      </c>
      <c r="E172">
        <f t="shared" si="24"/>
        <v>4.7462563949363323E-2</v>
      </c>
      <c r="F172">
        <f t="shared" si="25"/>
        <v>-0.13925090556032715</v>
      </c>
      <c r="G172">
        <v>0</v>
      </c>
      <c r="H172">
        <f t="shared" si="26"/>
        <v>0.18671346950969045</v>
      </c>
      <c r="I172">
        <f t="shared" si="27"/>
        <v>-1.1579473428470961</v>
      </c>
      <c r="J172">
        <f t="shared" si="28"/>
        <v>1.1579473428470961</v>
      </c>
      <c r="K172">
        <f t="shared" si="29"/>
        <v>0.79697251473332364</v>
      </c>
      <c r="L172">
        <f t="shared" si="30"/>
        <v>0.20302748526667647</v>
      </c>
      <c r="M172">
        <f t="shared" si="31"/>
        <v>1.2547484154263611</v>
      </c>
      <c r="N172">
        <f t="shared" si="32"/>
        <v>4.9254414922516556</v>
      </c>
    </row>
    <row r="173" spans="1:14" x14ac:dyDescent="0.25">
      <c r="A173" s="4">
        <f>IF('True_Odds_Calculator_2-way'!A174="","",'True_Odds_Calculator_2-way'!A174)</f>
        <v>1.83</v>
      </c>
      <c r="B173" s="4">
        <f>IF('True_Odds_Calculator_2-way'!B174="","",'True_Odds_Calculator_2-way'!B174)</f>
        <v>2.0499999999999998</v>
      </c>
      <c r="C173" s="4">
        <f t="shared" si="22"/>
        <v>0.54644808743169393</v>
      </c>
      <c r="D173">
        <f t="shared" si="23"/>
        <v>0.48780487804878053</v>
      </c>
      <c r="E173">
        <f t="shared" si="24"/>
        <v>3.4252965480474407E-2</v>
      </c>
      <c r="F173">
        <f t="shared" si="25"/>
        <v>-0.23230707716913246</v>
      </c>
      <c r="G173">
        <v>0</v>
      </c>
      <c r="H173">
        <f t="shared" si="26"/>
        <v>0.26656004264960681</v>
      </c>
      <c r="I173">
        <f t="shared" si="27"/>
        <v>-1.0711894933108055</v>
      </c>
      <c r="J173">
        <f t="shared" si="28"/>
        <v>1.0711894933108055</v>
      </c>
      <c r="K173">
        <f t="shared" si="29"/>
        <v>0.52935616627105819</v>
      </c>
      <c r="L173">
        <f t="shared" si="30"/>
        <v>0.47064383372894186</v>
      </c>
      <c r="M173">
        <f t="shared" si="31"/>
        <v>1.8890872794479689</v>
      </c>
      <c r="N173">
        <f t="shared" si="32"/>
        <v>2.1247489679763456</v>
      </c>
    </row>
    <row r="174" spans="1:14" x14ac:dyDescent="0.25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22"/>
        <v>0.54054054054054046</v>
      </c>
      <c r="D174">
        <f t="shared" si="23"/>
        <v>0.48780487804878053</v>
      </c>
      <c r="E174">
        <f t="shared" si="24"/>
        <v>2.8345418589321048E-2</v>
      </c>
      <c r="F174">
        <f t="shared" si="25"/>
        <v>-0.2353328938694792</v>
      </c>
      <c r="G174">
        <v>0</v>
      </c>
      <c r="H174">
        <f t="shared" si="26"/>
        <v>0.26367831245880025</v>
      </c>
      <c r="I174">
        <f t="shared" si="27"/>
        <v>-1.0585122480499263</v>
      </c>
      <c r="J174">
        <f t="shared" si="28"/>
        <v>1.0585122480499263</v>
      </c>
      <c r="K174">
        <f t="shared" si="29"/>
        <v>0.52638909307720383</v>
      </c>
      <c r="L174">
        <f t="shared" si="30"/>
        <v>0.47361090692279612</v>
      </c>
      <c r="M174">
        <f t="shared" si="31"/>
        <v>1.8997354108424378</v>
      </c>
      <c r="N174">
        <f t="shared" si="32"/>
        <v>2.1114378604524222</v>
      </c>
    </row>
    <row r="175" spans="1:14" x14ac:dyDescent="0.25">
      <c r="A175" s="4">
        <f>IF('True_Odds_Calculator_2-way'!A176="","",'True_Odds_Calculator_2-way'!A176)</f>
        <v>2.36</v>
      </c>
      <c r="B175" s="4">
        <f>IF('True_Odds_Calculator_2-way'!B176="","",'True_Odds_Calculator_2-way'!B176)</f>
        <v>1.64</v>
      </c>
      <c r="C175" s="4">
        <f t="shared" si="22"/>
        <v>0.42372881355932207</v>
      </c>
      <c r="D175">
        <f t="shared" si="23"/>
        <v>0.6097560975609756</v>
      </c>
      <c r="E175">
        <f t="shared" si="24"/>
        <v>3.3484911120297722E-2</v>
      </c>
      <c r="F175">
        <f t="shared" si="25"/>
        <v>-0.22488631665977676</v>
      </c>
      <c r="G175">
        <v>0</v>
      </c>
      <c r="H175">
        <f t="shared" si="26"/>
        <v>0.25837122778007443</v>
      </c>
      <c r="I175">
        <f t="shared" si="27"/>
        <v>-1.0718661571406802</v>
      </c>
      <c r="J175">
        <f t="shared" si="28"/>
        <v>1.0718661571406802</v>
      </c>
      <c r="K175">
        <f t="shared" si="29"/>
        <v>0.40687819885451121</v>
      </c>
      <c r="L175">
        <f t="shared" si="30"/>
        <v>0.59312180114548885</v>
      </c>
      <c r="M175">
        <f t="shared" si="31"/>
        <v>2.4577379737113252</v>
      </c>
      <c r="N175">
        <f t="shared" si="32"/>
        <v>1.6859943405700353</v>
      </c>
    </row>
    <row r="176" spans="1:14" x14ac:dyDescent="0.25">
      <c r="A176" s="4">
        <f>IF('True_Odds_Calculator_2-way'!A177="","",'True_Odds_Calculator_2-way'!A177)</f>
        <v>1.8</v>
      </c>
      <c r="B176" s="4">
        <f>IF('True_Odds_Calculator_2-way'!B177="","",'True_Odds_Calculator_2-way'!B177)</f>
        <v>2.09</v>
      </c>
      <c r="C176" s="4">
        <f t="shared" si="22"/>
        <v>0.55555555555555558</v>
      </c>
      <c r="D176">
        <f t="shared" si="23"/>
        <v>0.47846889952153115</v>
      </c>
      <c r="E176">
        <f t="shared" si="24"/>
        <v>3.4024455077086735E-2</v>
      </c>
      <c r="F176">
        <f t="shared" si="25"/>
        <v>-0.23179160021265277</v>
      </c>
      <c r="G176">
        <v>0</v>
      </c>
      <c r="H176">
        <f t="shared" si="26"/>
        <v>0.26581605528973956</v>
      </c>
      <c r="I176">
        <f t="shared" si="27"/>
        <v>-1.0708823421952987</v>
      </c>
      <c r="J176">
        <f t="shared" si="28"/>
        <v>1.0708823421952987</v>
      </c>
      <c r="K176">
        <f t="shared" si="29"/>
        <v>0.53858826760586154</v>
      </c>
      <c r="L176">
        <f t="shared" si="30"/>
        <v>0.46141173239413841</v>
      </c>
      <c r="M176">
        <f t="shared" si="31"/>
        <v>1.8567058737562385</v>
      </c>
      <c r="N176">
        <f t="shared" si="32"/>
        <v>2.1672617529928755</v>
      </c>
    </row>
    <row r="177" spans="1:14" x14ac:dyDescent="0.25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1.87</v>
      </c>
      <c r="C177" s="4">
        <f t="shared" si="22"/>
        <v>0.49504950495049505</v>
      </c>
      <c r="D177">
        <f t="shared" si="23"/>
        <v>0.53475935828876997</v>
      </c>
      <c r="E177">
        <f t="shared" si="24"/>
        <v>2.9808863239265015E-2</v>
      </c>
      <c r="F177">
        <f t="shared" si="25"/>
        <v>-0.23492349234923493</v>
      </c>
      <c r="G177">
        <v>0</v>
      </c>
      <c r="H177">
        <f t="shared" si="26"/>
        <v>0.2647323555885</v>
      </c>
      <c r="I177">
        <f t="shared" si="27"/>
        <v>-1.0615495921641367</v>
      </c>
      <c r="J177">
        <f t="shared" si="28"/>
        <v>1.0615495921641367</v>
      </c>
      <c r="K177">
        <f t="shared" si="29"/>
        <v>0.48012738724303272</v>
      </c>
      <c r="L177">
        <f t="shared" si="30"/>
        <v>0.51987261275696728</v>
      </c>
      <c r="M177">
        <f t="shared" si="31"/>
        <v>2.0827805840074194</v>
      </c>
      <c r="N177">
        <f t="shared" si="32"/>
        <v>1.9235481451827992</v>
      </c>
    </row>
    <row r="178" spans="1:14" x14ac:dyDescent="0.25">
      <c r="A178" s="4">
        <f>IF('True_Odds_Calculator_2-way'!A179="","",'True_Odds_Calculator_2-way'!A179)</f>
        <v>2.14</v>
      </c>
      <c r="B178" s="4">
        <f>IF('True_Odds_Calculator_2-way'!B179="","",'True_Odds_Calculator_2-way'!B179)</f>
        <v>1.76</v>
      </c>
      <c r="C178" s="4">
        <f t="shared" si="22"/>
        <v>0.46728971962616822</v>
      </c>
      <c r="D178">
        <f t="shared" si="23"/>
        <v>0.56818181818181823</v>
      </c>
      <c r="E178">
        <f t="shared" si="24"/>
        <v>3.5471537807986397E-2</v>
      </c>
      <c r="F178">
        <f t="shared" si="25"/>
        <v>-0.23003398470688197</v>
      </c>
      <c r="G178">
        <v>0</v>
      </c>
      <c r="H178">
        <f t="shared" si="26"/>
        <v>0.26550552251486831</v>
      </c>
      <c r="I178">
        <f t="shared" si="27"/>
        <v>-1.0743376064838499</v>
      </c>
      <c r="J178">
        <f t="shared" si="28"/>
        <v>1.0743376064838499</v>
      </c>
      <c r="K178">
        <f t="shared" si="29"/>
        <v>0.4494897427831781</v>
      </c>
      <c r="L178">
        <f t="shared" si="30"/>
        <v>0.55051025721682212</v>
      </c>
      <c r="M178">
        <f t="shared" si="31"/>
        <v>2.2247448713915889</v>
      </c>
      <c r="N178">
        <f t="shared" si="32"/>
        <v>1.8164965809277254</v>
      </c>
    </row>
    <row r="179" spans="1:14" x14ac:dyDescent="0.25">
      <c r="A179" s="4">
        <f>IF('True_Odds_Calculator_2-way'!A180="","",'True_Odds_Calculator_2-way'!A180)</f>
        <v>1.81</v>
      </c>
      <c r="B179" s="4">
        <f>IF('True_Odds_Calculator_2-way'!B180="","",'True_Odds_Calculator_2-way'!B180)</f>
        <v>2.0699999999999998</v>
      </c>
      <c r="C179" s="4">
        <f t="shared" si="22"/>
        <v>0.5524861878453039</v>
      </c>
      <c r="D179">
        <f t="shared" si="23"/>
        <v>0.48309178743961356</v>
      </c>
      <c r="E179">
        <f t="shared" si="24"/>
        <v>3.5577975284917462E-2</v>
      </c>
      <c r="F179">
        <f t="shared" si="25"/>
        <v>-0.23132356473696847</v>
      </c>
      <c r="G179">
        <v>0</v>
      </c>
      <c r="H179">
        <f t="shared" si="26"/>
        <v>0.26690154002188599</v>
      </c>
      <c r="I179">
        <f t="shared" si="27"/>
        <v>-1.0741516544951821</v>
      </c>
      <c r="J179">
        <f t="shared" si="28"/>
        <v>1.0741516544951821</v>
      </c>
      <c r="K179">
        <f t="shared" si="29"/>
        <v>0.53474138865009979</v>
      </c>
      <c r="L179">
        <f t="shared" si="30"/>
        <v>0.46525861134990021</v>
      </c>
      <c r="M179">
        <f t="shared" si="31"/>
        <v>1.8700628401410975</v>
      </c>
      <c r="N179">
        <f t="shared" si="32"/>
        <v>2.1493422703098441</v>
      </c>
    </row>
    <row r="180" spans="1:14" x14ac:dyDescent="0.25">
      <c r="A180" s="4">
        <f>IF('True_Odds_Calculator_2-way'!A181="","",'True_Odds_Calculator_2-way'!A181)</f>
        <v>2.54</v>
      </c>
      <c r="B180" s="4">
        <f>IF('True_Odds_Calculator_2-way'!B181="","",'True_Odds_Calculator_2-way'!B181)</f>
        <v>1.57</v>
      </c>
      <c r="C180" s="4">
        <f t="shared" si="22"/>
        <v>0.39370078740157477</v>
      </c>
      <c r="D180">
        <f t="shared" si="23"/>
        <v>0.63694267515923564</v>
      </c>
      <c r="E180">
        <f t="shared" si="24"/>
        <v>3.0643462560810519E-2</v>
      </c>
      <c r="F180">
        <f t="shared" si="25"/>
        <v>-0.22012137017904598</v>
      </c>
      <c r="G180">
        <v>0</v>
      </c>
      <c r="H180">
        <f t="shared" si="26"/>
        <v>0.2507648327398565</v>
      </c>
      <c r="I180">
        <f t="shared" si="27"/>
        <v>-1.067338589917677</v>
      </c>
      <c r="J180">
        <f t="shared" si="28"/>
        <v>1.067338589917677</v>
      </c>
      <c r="K180">
        <f t="shared" si="29"/>
        <v>0.37825754044302767</v>
      </c>
      <c r="L180">
        <f t="shared" si="30"/>
        <v>0.62174245955697227</v>
      </c>
      <c r="M180">
        <f t="shared" si="31"/>
        <v>2.6437014284732223</v>
      </c>
      <c r="N180">
        <f t="shared" si="32"/>
        <v>1.608382996253076</v>
      </c>
    </row>
    <row r="181" spans="1:14" x14ac:dyDescent="0.25">
      <c r="A181" s="4">
        <f>IF('True_Odds_Calculator_2-way'!A182="","",'True_Odds_Calculator_2-way'!A182)</f>
        <v>1.75</v>
      </c>
      <c r="B181" s="4">
        <f>IF('True_Odds_Calculator_2-way'!B182="","",'True_Odds_Calculator_2-way'!B182)</f>
        <v>2.1800000000000002</v>
      </c>
      <c r="C181" s="4">
        <f t="shared" si="22"/>
        <v>0.5714285714285714</v>
      </c>
      <c r="D181">
        <f t="shared" si="23"/>
        <v>0.4587155963302752</v>
      </c>
      <c r="E181">
        <f t="shared" si="24"/>
        <v>3.0144167758846541E-2</v>
      </c>
      <c r="F181">
        <f t="shared" si="25"/>
        <v>-0.23197903014416776</v>
      </c>
      <c r="G181">
        <v>0</v>
      </c>
      <c r="H181">
        <f t="shared" si="26"/>
        <v>0.26212319790301436</v>
      </c>
      <c r="I181">
        <f t="shared" si="27"/>
        <v>-1.0629880069054676</v>
      </c>
      <c r="J181">
        <f t="shared" si="28"/>
        <v>1.0629880069054676</v>
      </c>
      <c r="K181">
        <f t="shared" si="29"/>
        <v>0.55640840439223493</v>
      </c>
      <c r="L181">
        <f t="shared" si="30"/>
        <v>0.44359159560776512</v>
      </c>
      <c r="M181">
        <f t="shared" si="31"/>
        <v>1.797241005179101</v>
      </c>
      <c r="N181">
        <f t="shared" si="32"/>
        <v>2.2543258481484516</v>
      </c>
    </row>
    <row r="182" spans="1:14" x14ac:dyDescent="0.25">
      <c r="A182" s="4">
        <f>IF('True_Odds_Calculator_2-way'!A183="","",'True_Odds_Calculator_2-way'!A183)</f>
        <v>2.2400000000000002</v>
      </c>
      <c r="B182" s="4">
        <f>IF('True_Odds_Calculator_2-way'!B183="","",'True_Odds_Calculator_2-way'!B183)</f>
        <v>1.71</v>
      </c>
      <c r="C182" s="4">
        <f t="shared" si="22"/>
        <v>0.4464285714285714</v>
      </c>
      <c r="D182">
        <f t="shared" si="23"/>
        <v>0.58479532163742687</v>
      </c>
      <c r="E182">
        <f t="shared" si="24"/>
        <v>3.1223893065998265E-2</v>
      </c>
      <c r="F182">
        <f t="shared" si="25"/>
        <v>-0.22984544695071008</v>
      </c>
      <c r="G182">
        <v>0</v>
      </c>
      <c r="H182">
        <f t="shared" si="26"/>
        <v>0.2610693400167084</v>
      </c>
      <c r="I182">
        <f t="shared" si="27"/>
        <v>-1.0657613907987189</v>
      </c>
      <c r="J182">
        <f t="shared" si="28"/>
        <v>1.0657613907987189</v>
      </c>
      <c r="K182">
        <f t="shared" si="29"/>
        <v>0.4307477895456453</v>
      </c>
      <c r="L182">
        <f t="shared" si="30"/>
        <v>0.56925221045435459</v>
      </c>
      <c r="M182">
        <f t="shared" si="31"/>
        <v>2.3215441245904116</v>
      </c>
      <c r="N182">
        <f t="shared" si="32"/>
        <v>1.7566905874670904</v>
      </c>
    </row>
    <row r="183" spans="1:14" x14ac:dyDescent="0.25">
      <c r="A183" s="4">
        <f>IF('True_Odds_Calculator_2-way'!A184="","",'True_Odds_Calculator_2-way'!A184)</f>
        <v>1.97</v>
      </c>
      <c r="B183" s="4">
        <f>IF('True_Odds_Calculator_2-way'!B184="","",'True_Odds_Calculator_2-way'!B184)</f>
        <v>1.93</v>
      </c>
      <c r="C183" s="4">
        <f t="shared" si="22"/>
        <v>0.50761421319796951</v>
      </c>
      <c r="D183">
        <f t="shared" si="23"/>
        <v>0.5181347150259068</v>
      </c>
      <c r="E183">
        <f t="shared" si="24"/>
        <v>2.5748928223876311E-2</v>
      </c>
      <c r="F183">
        <f t="shared" si="25"/>
        <v>-0.23726361747455349</v>
      </c>
      <c r="G183">
        <v>0</v>
      </c>
      <c r="H183">
        <f t="shared" si="26"/>
        <v>0.26301254569842986</v>
      </c>
      <c r="I183">
        <f t="shared" si="27"/>
        <v>-1.0528649266733445</v>
      </c>
      <c r="J183">
        <f t="shared" si="28"/>
        <v>1.0528649266733445</v>
      </c>
      <c r="K183">
        <f t="shared" si="29"/>
        <v>0.49473625880060179</v>
      </c>
      <c r="L183">
        <f t="shared" si="30"/>
        <v>0.50526374119939821</v>
      </c>
      <c r="M183">
        <f t="shared" si="31"/>
        <v>2.021278978873144</v>
      </c>
      <c r="N183">
        <f t="shared" si="32"/>
        <v>1.9791643818062103</v>
      </c>
    </row>
    <row r="184" spans="1:14" x14ac:dyDescent="0.25">
      <c r="A184" s="4">
        <f>IF('True_Odds_Calculator_2-way'!A185="","",'True_Odds_Calculator_2-way'!A185)</f>
        <v>2.42</v>
      </c>
      <c r="B184" s="4">
        <f>IF('True_Odds_Calculator_2-way'!B185="","",'True_Odds_Calculator_2-way'!B185)</f>
        <v>1.58</v>
      </c>
      <c r="C184" s="4">
        <f t="shared" si="22"/>
        <v>0.41322314049586778</v>
      </c>
      <c r="D184">
        <f t="shared" si="23"/>
        <v>0.63291139240506322</v>
      </c>
      <c r="E184">
        <f t="shared" si="24"/>
        <v>4.6134532900931058E-2</v>
      </c>
      <c r="F184">
        <f t="shared" si="25"/>
        <v>-0.21539910032430165</v>
      </c>
      <c r="G184">
        <v>0</v>
      </c>
      <c r="H184">
        <f t="shared" si="26"/>
        <v>0.26153363322523276</v>
      </c>
      <c r="I184">
        <f t="shared" si="27"/>
        <v>-1.1018991068031501</v>
      </c>
      <c r="J184">
        <f t="shared" si="28"/>
        <v>1.1018991068031501</v>
      </c>
      <c r="K184">
        <f t="shared" si="29"/>
        <v>0.38990964805127881</v>
      </c>
      <c r="L184">
        <f t="shared" si="30"/>
        <v>0.61009035194872097</v>
      </c>
      <c r="M184">
        <f t="shared" si="31"/>
        <v>2.5646967316604727</v>
      </c>
      <c r="N184">
        <f t="shared" si="32"/>
        <v>1.6391014819458274</v>
      </c>
    </row>
    <row r="185" spans="1:14" x14ac:dyDescent="0.25">
      <c r="A185" s="4">
        <f>IF('True_Odds_Calculator_2-way'!A186="","",'True_Odds_Calculator_2-way'!A186)</f>
        <v>2.2000000000000002</v>
      </c>
      <c r="B185" s="4">
        <f>IF('True_Odds_Calculator_2-way'!B186="","",'True_Odds_Calculator_2-way'!B186)</f>
        <v>1.7</v>
      </c>
      <c r="C185" s="4">
        <f t="shared" si="22"/>
        <v>0.45454545454545453</v>
      </c>
      <c r="D185">
        <f t="shared" si="23"/>
        <v>0.58823529411764708</v>
      </c>
      <c r="E185">
        <f t="shared" si="24"/>
        <v>4.2780748663101553E-2</v>
      </c>
      <c r="F185">
        <f t="shared" si="25"/>
        <v>-0.22459893048128343</v>
      </c>
      <c r="G185">
        <v>0</v>
      </c>
      <c r="H185">
        <f t="shared" si="26"/>
        <v>0.26737967914438504</v>
      </c>
      <c r="I185">
        <f t="shared" si="27"/>
        <v>-1.091089451179962</v>
      </c>
      <c r="J185">
        <f t="shared" si="28"/>
        <v>1.091089451179962</v>
      </c>
      <c r="K185">
        <f t="shared" si="29"/>
        <v>0.43303027798233595</v>
      </c>
      <c r="L185">
        <f t="shared" si="30"/>
        <v>0.56696972201766405</v>
      </c>
      <c r="M185">
        <f t="shared" si="31"/>
        <v>2.3093073414159546</v>
      </c>
      <c r="N185">
        <f t="shared" si="32"/>
        <v>1.7637626158259732</v>
      </c>
    </row>
    <row r="186" spans="1:14" x14ac:dyDescent="0.25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22"/>
        <v>0.38910505836575876</v>
      </c>
      <c r="D186">
        <f t="shared" si="23"/>
        <v>0.65359477124183007</v>
      </c>
      <c r="E186">
        <f t="shared" si="24"/>
        <v>4.2699829607588891E-2</v>
      </c>
      <c r="F186">
        <f t="shared" si="25"/>
        <v>-0.21161720200401812</v>
      </c>
      <c r="G186">
        <v>0</v>
      </c>
      <c r="H186">
        <f t="shared" si="26"/>
        <v>0.25431703161160701</v>
      </c>
      <c r="I186">
        <f t="shared" si="27"/>
        <v>-1.0962566453052482</v>
      </c>
      <c r="J186">
        <f t="shared" si="28"/>
        <v>1.0962566453052482</v>
      </c>
      <c r="K186">
        <f t="shared" si="29"/>
        <v>0.36749534092163155</v>
      </c>
      <c r="L186">
        <f t="shared" si="30"/>
        <v>0.6325046590783685</v>
      </c>
      <c r="M186">
        <f t="shared" si="31"/>
        <v>2.7211229331292399</v>
      </c>
      <c r="N186">
        <f t="shared" si="32"/>
        <v>1.5810160220117813</v>
      </c>
    </row>
    <row r="187" spans="1:14" x14ac:dyDescent="0.25">
      <c r="A187" s="4">
        <f>IF('True_Odds_Calculator_2-way'!A188="","",'True_Odds_Calculator_2-way'!A188)</f>
        <v>2.1800000000000002</v>
      </c>
      <c r="B187" s="4">
        <f>IF('True_Odds_Calculator_2-way'!B188="","",'True_Odds_Calculator_2-way'!B188)</f>
        <v>1.71</v>
      </c>
      <c r="C187" s="4">
        <f t="shared" si="22"/>
        <v>0.4587155963302752</v>
      </c>
      <c r="D187">
        <f t="shared" si="23"/>
        <v>0.58479532163742687</v>
      </c>
      <c r="E187">
        <f t="shared" si="24"/>
        <v>4.3510917967702012E-2</v>
      </c>
      <c r="F187">
        <f t="shared" si="25"/>
        <v>-0.2247438167283653</v>
      </c>
      <c r="G187">
        <v>0</v>
      </c>
      <c r="H187">
        <f t="shared" si="26"/>
        <v>0.26825473469606737</v>
      </c>
      <c r="I187">
        <f t="shared" si="27"/>
        <v>-1.0925210715205449</v>
      </c>
      <c r="J187">
        <f t="shared" si="28"/>
        <v>1.0925210715205449</v>
      </c>
      <c r="K187">
        <f t="shared" si="29"/>
        <v>0.43683862493598452</v>
      </c>
      <c r="L187">
        <f t="shared" si="30"/>
        <v>0.56316137506401553</v>
      </c>
      <c r="M187">
        <f t="shared" si="31"/>
        <v>2.2891748643942433</v>
      </c>
      <c r="N187">
        <f t="shared" si="32"/>
        <v>1.7756899607795869</v>
      </c>
    </row>
    <row r="188" spans="1:14" x14ac:dyDescent="0.25">
      <c r="A188" s="4">
        <f>IF('True_Odds_Calculator_2-way'!A189="","",'True_Odds_Calculator_2-way'!A189)</f>
        <v>2.2799999999999998</v>
      </c>
      <c r="B188" s="4">
        <f>IF('True_Odds_Calculator_2-way'!B189="","",'True_Odds_Calculator_2-way'!B189)</f>
        <v>1.65</v>
      </c>
      <c r="C188" s="4">
        <f t="shared" si="22"/>
        <v>0.43859649122807021</v>
      </c>
      <c r="D188">
        <f t="shared" si="23"/>
        <v>0.60606060606060608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0.41609577790366731</v>
      </c>
      <c r="L188">
        <f t="shared" si="30"/>
        <v>0.58390422209633297</v>
      </c>
      <c r="M188">
        <f t="shared" si="31"/>
        <v>2.4032928308912465</v>
      </c>
      <c r="N188">
        <f t="shared" si="32"/>
        <v>1.7126096406869604</v>
      </c>
    </row>
    <row r="189" spans="1:14" x14ac:dyDescent="0.25">
      <c r="A189" s="4">
        <f>IF('True_Odds_Calculator_2-way'!A190="","",'True_Odds_Calculator_2-way'!A190)</f>
        <v>2.5299999999999998</v>
      </c>
      <c r="B189" s="4">
        <f>IF('True_Odds_Calculator_2-way'!B190="","",'True_Odds_Calculator_2-way'!B190)</f>
        <v>1.54</v>
      </c>
      <c r="C189" s="4">
        <f t="shared" si="22"/>
        <v>0.39525691699604748</v>
      </c>
      <c r="D189">
        <f t="shared" si="23"/>
        <v>0.64935064935064934</v>
      </c>
      <c r="E189">
        <f t="shared" si="24"/>
        <v>4.4607566346696714E-2</v>
      </c>
      <c r="F189">
        <f t="shared" si="25"/>
        <v>-0.21205276936502249</v>
      </c>
      <c r="G189">
        <v>0</v>
      </c>
      <c r="H189">
        <f t="shared" si="26"/>
        <v>0.25666033571171915</v>
      </c>
      <c r="I189">
        <f t="shared" si="27"/>
        <v>-1.100163936640749</v>
      </c>
      <c r="J189">
        <f t="shared" si="28"/>
        <v>1.100163936640749</v>
      </c>
      <c r="K189">
        <f t="shared" si="29"/>
        <v>0.37268226712382535</v>
      </c>
      <c r="L189">
        <f t="shared" si="30"/>
        <v>0.62731773287617476</v>
      </c>
      <c r="M189">
        <f t="shared" si="31"/>
        <v>2.6832508230603458</v>
      </c>
      <c r="N189">
        <f t="shared" si="32"/>
        <v>1.5940885257860045</v>
      </c>
    </row>
    <row r="190" spans="1:14" x14ac:dyDescent="0.25">
      <c r="A190" s="4">
        <f>IF('True_Odds_Calculator_2-way'!A191="","",'True_Odds_Calculator_2-way'!A191)</f>
        <v>1.87</v>
      </c>
      <c r="B190" s="4">
        <f>IF('True_Odds_Calculator_2-way'!B191="","",'True_Odds_Calculator_2-way'!B191)</f>
        <v>2.0299999999999998</v>
      </c>
      <c r="C190" s="4">
        <f t="shared" si="22"/>
        <v>0.53475935828876997</v>
      </c>
      <c r="D190">
        <f t="shared" si="23"/>
        <v>0.49261083743842371</v>
      </c>
      <c r="E190">
        <f t="shared" si="24"/>
        <v>2.737019572719368E-2</v>
      </c>
      <c r="F190">
        <f t="shared" si="25"/>
        <v>-0.23605805958747139</v>
      </c>
      <c r="G190">
        <v>0</v>
      </c>
      <c r="H190">
        <f t="shared" si="26"/>
        <v>0.26342825531466507</v>
      </c>
      <c r="I190">
        <f t="shared" si="27"/>
        <v>-1.0563838700626149</v>
      </c>
      <c r="J190">
        <f t="shared" si="28"/>
        <v>1.0563838700626149</v>
      </c>
      <c r="K190">
        <f t="shared" si="29"/>
        <v>0.52109008773056686</v>
      </c>
      <c r="L190">
        <f t="shared" si="30"/>
        <v>0.47890991226943308</v>
      </c>
      <c r="M190">
        <f t="shared" si="31"/>
        <v>1.9190539669544755</v>
      </c>
      <c r="N190">
        <f t="shared" si="32"/>
        <v>2.0880753861644932</v>
      </c>
    </row>
    <row r="191" spans="1:14" x14ac:dyDescent="0.25">
      <c r="A191" s="4">
        <f>IF('True_Odds_Calculator_2-way'!A192="","",'True_Odds_Calculator_2-way'!A192)</f>
        <v>2.21</v>
      </c>
      <c r="B191" s="4">
        <f>IF('True_Odds_Calculator_2-way'!B192="","",'True_Odds_Calculator_2-way'!B192)</f>
        <v>1.72</v>
      </c>
      <c r="C191" s="4">
        <f t="shared" si="22"/>
        <v>0.45248868778280543</v>
      </c>
      <c r="D191">
        <f t="shared" si="23"/>
        <v>0.58139534883720934</v>
      </c>
      <c r="E191">
        <f t="shared" si="24"/>
        <v>3.3884036620014824E-2</v>
      </c>
      <c r="F191">
        <f t="shared" si="25"/>
        <v>-0.2291907818583605</v>
      </c>
      <c r="G191">
        <v>0</v>
      </c>
      <c r="H191">
        <f t="shared" si="26"/>
        <v>0.26307481847837527</v>
      </c>
      <c r="I191">
        <f t="shared" si="27"/>
        <v>-1.0713739108887084</v>
      </c>
      <c r="J191">
        <f t="shared" si="28"/>
        <v>1.0713739108887084</v>
      </c>
      <c r="K191">
        <f t="shared" si="29"/>
        <v>0.43547132891069945</v>
      </c>
      <c r="L191">
        <f t="shared" si="30"/>
        <v>0.56452867108930049</v>
      </c>
      <c r="M191">
        <f t="shared" si="31"/>
        <v>2.2963624321753371</v>
      </c>
      <c r="N191">
        <f t="shared" si="32"/>
        <v>1.7713892158398703</v>
      </c>
    </row>
    <row r="192" spans="1:14" x14ac:dyDescent="0.25">
      <c r="A192" s="4">
        <f>IF('True_Odds_Calculator_2-way'!A193="","",'True_Odds_Calculator_2-way'!A193)</f>
        <v>1.9</v>
      </c>
      <c r="B192" s="4">
        <f>IF('True_Odds_Calculator_2-way'!B193="","",'True_Odds_Calculator_2-way'!B193)</f>
        <v>1.99</v>
      </c>
      <c r="C192" s="4">
        <f t="shared" si="22"/>
        <v>0.52631578947368418</v>
      </c>
      <c r="D192">
        <f t="shared" si="23"/>
        <v>0.50251256281407031</v>
      </c>
      <c r="E192">
        <f t="shared" si="24"/>
        <v>2.8828352287754377E-2</v>
      </c>
      <c r="F192">
        <f t="shared" si="25"/>
        <v>-0.23565194393017741</v>
      </c>
      <c r="G192">
        <v>0</v>
      </c>
      <c r="H192">
        <f t="shared" si="26"/>
        <v>0.26448029621793173</v>
      </c>
      <c r="I192">
        <f t="shared" si="27"/>
        <v>-1.0594028769395465</v>
      </c>
      <c r="J192">
        <f t="shared" si="28"/>
        <v>1.0594028769395465</v>
      </c>
      <c r="K192">
        <f t="shared" si="29"/>
        <v>0.51191151829848447</v>
      </c>
      <c r="L192">
        <f t="shared" si="30"/>
        <v>0.48808848170151553</v>
      </c>
      <c r="M192">
        <f t="shared" si="31"/>
        <v>1.9534625892455926</v>
      </c>
      <c r="N192">
        <f t="shared" si="32"/>
        <v>2.0488088481701512</v>
      </c>
    </row>
    <row r="193" spans="1:14" x14ac:dyDescent="0.25">
      <c r="A193" s="4">
        <f>IF('True_Odds_Calculator_2-way'!A194="","",'True_Odds_Calculator_2-way'!A194)</f>
        <v>1.78</v>
      </c>
      <c r="B193" s="4">
        <f>IF('True_Odds_Calculator_2-way'!B194="","",'True_Odds_Calculator_2-way'!B194)</f>
        <v>2.13</v>
      </c>
      <c r="C193" s="4">
        <f t="shared" si="22"/>
        <v>0.5617977528089888</v>
      </c>
      <c r="D193">
        <f t="shared" si="23"/>
        <v>0.46948356807511737</v>
      </c>
      <c r="E193">
        <f t="shared" si="24"/>
        <v>3.128132088410629E-2</v>
      </c>
      <c r="F193">
        <f t="shared" si="25"/>
        <v>-0.23247349264124062</v>
      </c>
      <c r="G193">
        <v>0</v>
      </c>
      <c r="H193">
        <f t="shared" si="26"/>
        <v>0.26375481352534685</v>
      </c>
      <c r="I193">
        <f t="shared" si="27"/>
        <v>-1.0651566348113084</v>
      </c>
      <c r="J193">
        <f t="shared" si="28"/>
        <v>1.0651566348113084</v>
      </c>
      <c r="K193">
        <f t="shared" si="29"/>
        <v>0.54620269164946567</v>
      </c>
      <c r="L193">
        <f t="shared" si="30"/>
        <v>0.45379730835053417</v>
      </c>
      <c r="M193">
        <f t="shared" si="31"/>
        <v>1.8308221751528204</v>
      </c>
      <c r="N193">
        <f t="shared" si="32"/>
        <v>2.2036269973367788</v>
      </c>
    </row>
    <row r="194" spans="1:14" x14ac:dyDescent="0.25">
      <c r="A194" s="4">
        <f>IF('True_Odds_Calculator_2-way'!A195="","",'True_Odds_Calculator_2-way'!A195)</f>
        <v>1.83</v>
      </c>
      <c r="B194" s="4">
        <f>IF('True_Odds_Calculator_2-way'!B195="","",'True_Odds_Calculator_2-way'!B195)</f>
        <v>2.0099999999999998</v>
      </c>
      <c r="C194" s="4">
        <f t="shared" si="22"/>
        <v>0.54644808743169393</v>
      </c>
      <c r="D194">
        <f t="shared" si="23"/>
        <v>0.49751243781094534</v>
      </c>
      <c r="E194">
        <f t="shared" si="24"/>
        <v>4.3960525242639381E-2</v>
      </c>
      <c r="F194">
        <f t="shared" si="25"/>
        <v>-0.22790419487263125</v>
      </c>
      <c r="G194">
        <v>0</v>
      </c>
      <c r="H194">
        <f t="shared" si="26"/>
        <v>0.27186472011527063</v>
      </c>
      <c r="I194">
        <f t="shared" si="27"/>
        <v>-1.0921952084562025</v>
      </c>
      <c r="J194">
        <f t="shared" si="28"/>
        <v>1.0921952084562025</v>
      </c>
      <c r="K194">
        <f t="shared" si="29"/>
        <v>0.52451531528425399</v>
      </c>
      <c r="L194">
        <f t="shared" si="30"/>
        <v>0.47548468471574579</v>
      </c>
      <c r="M194">
        <f t="shared" si="31"/>
        <v>1.9065220230186481</v>
      </c>
      <c r="N194">
        <f t="shared" si="32"/>
        <v>2.1031171605407648</v>
      </c>
    </row>
    <row r="195" spans="1:14" x14ac:dyDescent="0.25">
      <c r="A195" s="4">
        <f>IF('True_Odds_Calculator_2-way'!A196="","",'True_Odds_Calculator_2-way'!A196)</f>
        <v>2.11</v>
      </c>
      <c r="B195" s="4">
        <f>IF('True_Odds_Calculator_2-way'!B196="","",'True_Odds_Calculator_2-way'!B196)</f>
        <v>1.77</v>
      </c>
      <c r="C195" s="4">
        <f t="shared" ref="C195:C258" si="33">1/A195</f>
        <v>0.47393364928909953</v>
      </c>
      <c r="D195">
        <f t="shared" ref="D195:D258" si="34">1/B195</f>
        <v>0.56497175141242939</v>
      </c>
      <c r="E195">
        <f t="shared" ref="E195:E258" si="35">C195+D195-1</f>
        <v>3.8905400701529036E-2</v>
      </c>
      <c r="F195">
        <f t="shared" ref="F195:F258" si="36">C195+D195-(C195*D195)-1</f>
        <v>-0.22885372319061759</v>
      </c>
      <c r="G195">
        <v>0</v>
      </c>
      <c r="H195">
        <f t="shared" ref="H195:H258" si="37">C195*D195</f>
        <v>0.26775912389214662</v>
      </c>
      <c r="I195">
        <f t="shared" ref="I195:I258" si="38">((-4*F195*H195)^0.5)/(2*F195)</f>
        <v>-1.0816659234722941</v>
      </c>
      <c r="J195">
        <f t="shared" ref="J195:J258" si="39">(-((-4*F195*H195)^0.5))/(2*F195)</f>
        <v>1.0816659234722941</v>
      </c>
      <c r="K195">
        <f t="shared" ref="K195:K258" si="40">IF(A195="","",(C195/($J195+C195-($J195*C195))))</f>
        <v>0.45441136703461599</v>
      </c>
      <c r="L195">
        <f t="shared" ref="L195:L258" si="41">IF(B195="","",(D195/($J195+D195-($J195*D195))))</f>
        <v>0.54558863296538396</v>
      </c>
      <c r="M195">
        <f t="shared" ref="M195:M258" si="42">IF(A195="","",1/K195)</f>
        <v>2.2006491750542465</v>
      </c>
      <c r="N195">
        <f t="shared" ref="N195:N258" si="43">IF(B195="","",1/L195)</f>
        <v>1.8328827610736662</v>
      </c>
    </row>
    <row r="196" spans="1:14" x14ac:dyDescent="0.25">
      <c r="A196" s="4">
        <f>IF('True_Odds_Calculator_2-way'!A197="","",'True_Odds_Calculator_2-way'!A197)</f>
        <v>1.96</v>
      </c>
      <c r="B196" s="4">
        <f>IF('True_Odds_Calculator_2-way'!B197="","",'True_Odds_Calculator_2-way'!B197)</f>
        <v>1.94</v>
      </c>
      <c r="C196" s="4">
        <f t="shared" si="33"/>
        <v>0.51020408163265307</v>
      </c>
      <c r="D196">
        <f t="shared" si="34"/>
        <v>0.51546391752577325</v>
      </c>
      <c r="E196">
        <f t="shared" si="35"/>
        <v>2.5667999158426325E-2</v>
      </c>
      <c r="F196">
        <f t="shared" si="36"/>
        <v>-0.23732379549758043</v>
      </c>
      <c r="G196">
        <v>0</v>
      </c>
      <c r="H196">
        <f t="shared" si="37"/>
        <v>0.26299179465600675</v>
      </c>
      <c r="I196">
        <f t="shared" si="38"/>
        <v>-1.052689901333149</v>
      </c>
      <c r="J196">
        <f t="shared" si="39"/>
        <v>1.052689901333149</v>
      </c>
      <c r="K196">
        <f t="shared" si="40"/>
        <v>0.49736834815166897</v>
      </c>
      <c r="L196">
        <f t="shared" si="41"/>
        <v>0.50263165184833114</v>
      </c>
      <c r="M196">
        <f t="shared" si="42"/>
        <v>2.0105823052798226</v>
      </c>
      <c r="N196">
        <f t="shared" si="43"/>
        <v>1.9895285072531594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1.61</v>
      </c>
      <c r="C197" s="4">
        <f t="shared" si="33"/>
        <v>0.42372881355932207</v>
      </c>
      <c r="D197">
        <f t="shared" si="34"/>
        <v>0.6211180124223602</v>
      </c>
      <c r="E197">
        <f t="shared" si="35"/>
        <v>4.4846825981682326E-2</v>
      </c>
      <c r="F197">
        <f t="shared" si="36"/>
        <v>-0.21833877250236866</v>
      </c>
      <c r="G197">
        <v>0</v>
      </c>
      <c r="H197">
        <f t="shared" si="37"/>
        <v>0.26318559848405093</v>
      </c>
      <c r="I197">
        <f t="shared" si="38"/>
        <v>-1.0979071877276472</v>
      </c>
      <c r="J197">
        <f t="shared" si="39"/>
        <v>1.0979071877276472</v>
      </c>
      <c r="K197">
        <f t="shared" si="40"/>
        <v>0.40109840391847473</v>
      </c>
      <c r="L197">
        <f t="shared" si="41"/>
        <v>0.59890159608152527</v>
      </c>
      <c r="M197">
        <f t="shared" si="42"/>
        <v>2.4931537753095996</v>
      </c>
      <c r="N197">
        <f t="shared" si="43"/>
        <v>1.6697233845138648</v>
      </c>
    </row>
    <row r="198" spans="1:14" x14ac:dyDescent="0.25">
      <c r="A198" s="4">
        <f>IF('True_Odds_Calculator_2-way'!A199="","",'True_Odds_Calculator_2-way'!A199)</f>
        <v>1.94</v>
      </c>
      <c r="B198" s="4">
        <f>IF('True_Odds_Calculator_2-way'!B199="","",'True_Odds_Calculator_2-way'!B199)</f>
        <v>1.93</v>
      </c>
      <c r="C198" s="4">
        <f t="shared" si="33"/>
        <v>0.51546391752577325</v>
      </c>
      <c r="D198">
        <f t="shared" si="34"/>
        <v>0.5181347150259068</v>
      </c>
      <c r="E198">
        <f t="shared" si="35"/>
        <v>3.3598632551679941E-2</v>
      </c>
      <c r="F198">
        <f t="shared" si="36"/>
        <v>-0.2334811174616741</v>
      </c>
      <c r="G198">
        <v>0</v>
      </c>
      <c r="H198">
        <f t="shared" si="37"/>
        <v>0.26707975001335404</v>
      </c>
      <c r="I198">
        <f t="shared" si="38"/>
        <v>-1.0695340092890231</v>
      </c>
      <c r="J198">
        <f t="shared" si="39"/>
        <v>1.0695340092890231</v>
      </c>
      <c r="K198">
        <f t="shared" si="40"/>
        <v>0.49866309204640175</v>
      </c>
      <c r="L198">
        <f t="shared" si="41"/>
        <v>0.50133690795359842</v>
      </c>
      <c r="M198">
        <f t="shared" si="42"/>
        <v>2.0053619687316817</v>
      </c>
      <c r="N198">
        <f t="shared" si="43"/>
        <v>1.9946666286387909</v>
      </c>
    </row>
    <row r="199" spans="1:14" x14ac:dyDescent="0.25">
      <c r="A199" s="4">
        <f>IF('True_Odds_Calculator_2-way'!A200="","",'True_Odds_Calculator_2-way'!A200)</f>
        <v>1.86</v>
      </c>
      <c r="B199" s="4">
        <f>IF('True_Odds_Calculator_2-way'!B200="","",'True_Odds_Calculator_2-way'!B200)</f>
        <v>2.0099999999999998</v>
      </c>
      <c r="C199" s="4">
        <f t="shared" si="33"/>
        <v>0.5376344086021505</v>
      </c>
      <c r="D199">
        <f t="shared" si="34"/>
        <v>0.49751243781094534</v>
      </c>
      <c r="E199">
        <f t="shared" si="35"/>
        <v>3.5146846413095734E-2</v>
      </c>
      <c r="F199">
        <f t="shared" si="36"/>
        <v>-0.2323329588616061</v>
      </c>
      <c r="G199">
        <v>0</v>
      </c>
      <c r="H199">
        <f t="shared" si="37"/>
        <v>0.26747980527470178</v>
      </c>
      <c r="I199">
        <f t="shared" si="38"/>
        <v>-1.0729761966090035</v>
      </c>
      <c r="J199">
        <f t="shared" si="39"/>
        <v>1.0729761966090035</v>
      </c>
      <c r="K199">
        <f t="shared" si="40"/>
        <v>0.52008583750279591</v>
      </c>
      <c r="L199">
        <f t="shared" si="41"/>
        <v>0.47991416249720437</v>
      </c>
      <c r="M199">
        <f t="shared" si="42"/>
        <v>1.9227595290837431</v>
      </c>
      <c r="N199">
        <f t="shared" si="43"/>
        <v>2.0837059585750928</v>
      </c>
    </row>
    <row r="200" spans="1:14" x14ac:dyDescent="0.25">
      <c r="A200" s="4">
        <f>IF('True_Odds_Calculator_2-way'!A201="","",'True_Odds_Calculator_2-way'!A201)</f>
        <v>1.79</v>
      </c>
      <c r="B200" s="4">
        <f>IF('True_Odds_Calculator_2-way'!B201="","",'True_Odds_Calculator_2-way'!B201)</f>
        <v>2.08</v>
      </c>
      <c r="C200" s="4">
        <f t="shared" si="33"/>
        <v>0.55865921787709494</v>
      </c>
      <c r="D200">
        <f t="shared" si="34"/>
        <v>0.48076923076923073</v>
      </c>
      <c r="E200">
        <f t="shared" si="35"/>
        <v>3.9428448646325664E-2</v>
      </c>
      <c r="F200">
        <f t="shared" si="36"/>
        <v>-0.22915771379458527</v>
      </c>
      <c r="G200">
        <v>0</v>
      </c>
      <c r="H200">
        <f t="shared" si="37"/>
        <v>0.26858616244091099</v>
      </c>
      <c r="I200">
        <f t="shared" si="38"/>
        <v>-1.0826163374360513</v>
      </c>
      <c r="J200">
        <f t="shared" si="39"/>
        <v>1.0826163374360513</v>
      </c>
      <c r="K200">
        <f t="shared" si="40"/>
        <v>0.53900600310193403</v>
      </c>
      <c r="L200">
        <f t="shared" si="41"/>
        <v>0.46099399689806597</v>
      </c>
      <c r="M200">
        <f t="shared" si="42"/>
        <v>1.8552669065744805</v>
      </c>
      <c r="N200">
        <f t="shared" si="43"/>
        <v>2.1692256444309357</v>
      </c>
    </row>
    <row r="201" spans="1:14" x14ac:dyDescent="0.25">
      <c r="A201" s="4">
        <f>IF('True_Odds_Calculator_2-way'!A202="","",'True_Odds_Calculator_2-way'!A202)</f>
        <v>2.42</v>
      </c>
      <c r="B201" s="4">
        <f>IF('True_Odds_Calculator_2-way'!B202="","",'True_Odds_Calculator_2-way'!B202)</f>
        <v>1.61</v>
      </c>
      <c r="C201" s="4">
        <f t="shared" si="33"/>
        <v>0.41322314049586778</v>
      </c>
      <c r="D201">
        <f t="shared" si="34"/>
        <v>0.6211180124223602</v>
      </c>
      <c r="E201">
        <f t="shared" si="35"/>
        <v>3.4341152918228035E-2</v>
      </c>
      <c r="F201">
        <f t="shared" si="36"/>
        <v>-0.22231918279349105</v>
      </c>
      <c r="G201">
        <v>0</v>
      </c>
      <c r="H201">
        <f t="shared" si="37"/>
        <v>0.25666033571171909</v>
      </c>
      <c r="I201">
        <f t="shared" si="38"/>
        <v>-1.0744616281415773</v>
      </c>
      <c r="J201">
        <f t="shared" si="39"/>
        <v>1.0744616281415773</v>
      </c>
      <c r="K201">
        <f t="shared" si="40"/>
        <v>0.3959242744397955</v>
      </c>
      <c r="L201">
        <f t="shared" si="41"/>
        <v>0.60407572556020461</v>
      </c>
      <c r="M201">
        <f t="shared" si="42"/>
        <v>2.5257355119610394</v>
      </c>
      <c r="N201">
        <f t="shared" si="43"/>
        <v>1.6554215931663621</v>
      </c>
    </row>
    <row r="202" spans="1:14" x14ac:dyDescent="0.25">
      <c r="A202" s="4">
        <f>IF('True_Odds_Calculator_2-way'!A203="","",'True_Odds_Calculator_2-way'!A203)</f>
        <v>2.76</v>
      </c>
      <c r="B202" s="4">
        <f>IF('True_Odds_Calculator_2-way'!B203="","",'True_Odds_Calculator_2-way'!B203)</f>
        <v>1.49</v>
      </c>
      <c r="C202" s="4">
        <f t="shared" si="33"/>
        <v>0.3623188405797102</v>
      </c>
      <c r="D202">
        <f t="shared" si="34"/>
        <v>0.67114093959731547</v>
      </c>
      <c r="E202">
        <f t="shared" si="35"/>
        <v>3.3459780177025777E-2</v>
      </c>
      <c r="F202">
        <f t="shared" si="36"/>
        <v>-0.2097072269234509</v>
      </c>
      <c r="G202">
        <v>0</v>
      </c>
      <c r="H202">
        <f t="shared" si="37"/>
        <v>0.24316700710047665</v>
      </c>
      <c r="I202">
        <f t="shared" si="38"/>
        <v>-1.0768262306348704</v>
      </c>
      <c r="J202">
        <f t="shared" si="39"/>
        <v>1.0768262306348704</v>
      </c>
      <c r="K202">
        <f t="shared" si="40"/>
        <v>0.34539759157441885</v>
      </c>
      <c r="L202">
        <f t="shared" si="41"/>
        <v>0.65460240842558115</v>
      </c>
      <c r="M202">
        <f t="shared" si="42"/>
        <v>2.8952141659173716</v>
      </c>
      <c r="N202">
        <f t="shared" si="43"/>
        <v>1.5276448530110862</v>
      </c>
    </row>
    <row r="203" spans="1:14" x14ac:dyDescent="0.25">
      <c r="A203" s="4">
        <f>IF('True_Odds_Calculator_2-way'!A204="","",'True_Odds_Calculator_2-way'!A204)</f>
        <v>1.58</v>
      </c>
      <c r="B203" s="4">
        <f>IF('True_Odds_Calculator_2-way'!B204="","",'True_Odds_Calculator_2-way'!B204)</f>
        <v>2.46</v>
      </c>
      <c r="C203" s="4">
        <f t="shared" si="33"/>
        <v>0.63291139240506322</v>
      </c>
      <c r="D203">
        <f t="shared" si="34"/>
        <v>0.4065040650406504</v>
      </c>
      <c r="E203">
        <f t="shared" si="35"/>
        <v>3.9415457445713731E-2</v>
      </c>
      <c r="F203">
        <f t="shared" si="36"/>
        <v>-0.21786559637748271</v>
      </c>
      <c r="G203">
        <v>0</v>
      </c>
      <c r="H203">
        <f t="shared" si="37"/>
        <v>0.25728105382319644</v>
      </c>
      <c r="I203">
        <f t="shared" si="38"/>
        <v>-1.0866997704607786</v>
      </c>
      <c r="J203">
        <f t="shared" si="39"/>
        <v>1.0866997704607786</v>
      </c>
      <c r="K203">
        <f t="shared" si="40"/>
        <v>0.61338935724296906</v>
      </c>
      <c r="L203">
        <f t="shared" si="41"/>
        <v>0.38661064275703094</v>
      </c>
      <c r="M203">
        <f t="shared" si="42"/>
        <v>1.6302858668672515</v>
      </c>
      <c r="N203">
        <f t="shared" si="43"/>
        <v>2.5865816648727367</v>
      </c>
    </row>
    <row r="204" spans="1:14" x14ac:dyDescent="0.25">
      <c r="A204" s="4">
        <f>IF('True_Odds_Calculator_2-way'!A205="","",'True_Odds_Calculator_2-way'!A205)</f>
        <v>2.3199999999999998</v>
      </c>
      <c r="B204" s="4">
        <f>IF('True_Odds_Calculator_2-way'!B205="","",'True_Odds_Calculator_2-way'!B205)</f>
        <v>1.66</v>
      </c>
      <c r="C204" s="4">
        <f t="shared" si="33"/>
        <v>0.43103448275862072</v>
      </c>
      <c r="D204">
        <f t="shared" si="34"/>
        <v>0.60240963855421692</v>
      </c>
      <c r="E204">
        <f t="shared" si="35"/>
        <v>3.3444121312837582E-2</v>
      </c>
      <c r="F204">
        <f t="shared" si="36"/>
        <v>-0.22621520565018693</v>
      </c>
      <c r="G204">
        <v>0</v>
      </c>
      <c r="H204">
        <f t="shared" si="37"/>
        <v>0.25965932696302457</v>
      </c>
      <c r="I204">
        <f t="shared" si="38"/>
        <v>-1.0713739108887086</v>
      </c>
      <c r="J204">
        <f t="shared" si="39"/>
        <v>1.0713739108887086</v>
      </c>
      <c r="K204">
        <f t="shared" si="40"/>
        <v>0.41421356237309498</v>
      </c>
      <c r="L204">
        <f t="shared" si="41"/>
        <v>0.58578643762690485</v>
      </c>
      <c r="M204">
        <f t="shared" si="42"/>
        <v>2.4142135623730954</v>
      </c>
      <c r="N204">
        <f t="shared" si="43"/>
        <v>1.7071067811865479</v>
      </c>
    </row>
    <row r="205" spans="1:14" x14ac:dyDescent="0.25">
      <c r="A205" s="4">
        <f>IF('True_Odds_Calculator_2-way'!A206="","",'True_Odds_Calculator_2-way'!A206)</f>
        <v>2.11</v>
      </c>
      <c r="B205" s="4">
        <f>IF('True_Odds_Calculator_2-way'!B206="","",'True_Odds_Calculator_2-way'!B206)</f>
        <v>1.79</v>
      </c>
      <c r="C205" s="4">
        <f t="shared" si="33"/>
        <v>0.47393364928909953</v>
      </c>
      <c r="D205">
        <f t="shared" si="34"/>
        <v>0.55865921787709494</v>
      </c>
      <c r="E205">
        <f t="shared" si="35"/>
        <v>3.2592867166194583E-2</v>
      </c>
      <c r="F205">
        <f t="shared" si="36"/>
        <v>-0.23217453467129112</v>
      </c>
      <c r="G205">
        <v>0</v>
      </c>
      <c r="H205">
        <f t="shared" si="37"/>
        <v>0.26476740183748576</v>
      </c>
      <c r="I205">
        <f t="shared" si="38"/>
        <v>-1.0678861770883312</v>
      </c>
      <c r="J205">
        <f t="shared" si="39"/>
        <v>1.0678861770883312</v>
      </c>
      <c r="K205">
        <f t="shared" si="40"/>
        <v>0.45759183965236705</v>
      </c>
      <c r="L205">
        <f t="shared" si="41"/>
        <v>0.54240816034763273</v>
      </c>
      <c r="M205">
        <f t="shared" si="42"/>
        <v>2.1853536565680476</v>
      </c>
      <c r="N205">
        <f t="shared" si="43"/>
        <v>1.8436300798997822</v>
      </c>
    </row>
    <row r="206" spans="1:14" x14ac:dyDescent="0.25">
      <c r="A206" s="4">
        <f>IF('True_Odds_Calculator_2-way'!A207="","",'True_Odds_Calculator_2-way'!A207)</f>
        <v>2</v>
      </c>
      <c r="B206" s="4">
        <f>IF('True_Odds_Calculator_2-way'!B207="","",'True_Odds_Calculator_2-way'!B207)</f>
        <v>1.88</v>
      </c>
      <c r="C206" s="4">
        <f t="shared" si="33"/>
        <v>0.5</v>
      </c>
      <c r="D206">
        <f t="shared" si="34"/>
        <v>0.53191489361702127</v>
      </c>
      <c r="E206">
        <f t="shared" si="35"/>
        <v>3.1914893617021267E-2</v>
      </c>
      <c r="F206">
        <f t="shared" si="36"/>
        <v>-0.23404255319148937</v>
      </c>
      <c r="G206">
        <v>0</v>
      </c>
      <c r="H206">
        <f t="shared" si="37"/>
        <v>0.26595744680851063</v>
      </c>
      <c r="I206">
        <f t="shared" si="38"/>
        <v>-1.0660035817780522</v>
      </c>
      <c r="J206">
        <f t="shared" si="39"/>
        <v>1.0660035817780522</v>
      </c>
      <c r="K206">
        <f t="shared" si="40"/>
        <v>0.48402626637238261</v>
      </c>
      <c r="L206">
        <f t="shared" si="41"/>
        <v>0.51597373362761745</v>
      </c>
      <c r="M206">
        <f t="shared" si="42"/>
        <v>2.0660035817780522</v>
      </c>
      <c r="N206">
        <f t="shared" si="43"/>
        <v>1.9380831519646857</v>
      </c>
    </row>
    <row r="207" spans="1:14" x14ac:dyDescent="0.25">
      <c r="A207" s="4">
        <f>IF('True_Odds_Calculator_2-way'!A208="","",'True_Odds_Calculator_2-way'!A208)</f>
        <v>1.95</v>
      </c>
      <c r="B207" s="4">
        <f>IF('True_Odds_Calculator_2-way'!B208="","",'True_Odds_Calculator_2-way'!B208)</f>
        <v>1.92</v>
      </c>
      <c r="C207" s="4">
        <f t="shared" si="33"/>
        <v>0.51282051282051289</v>
      </c>
      <c r="D207">
        <f t="shared" si="34"/>
        <v>0.52083333333333337</v>
      </c>
      <c r="E207">
        <f t="shared" si="35"/>
        <v>3.3653846153846256E-2</v>
      </c>
      <c r="F207">
        <f t="shared" si="36"/>
        <v>-0.23344017094017089</v>
      </c>
      <c r="G207">
        <v>0</v>
      </c>
      <c r="H207">
        <f t="shared" si="37"/>
        <v>0.26709401709401714</v>
      </c>
      <c r="I207">
        <f t="shared" si="38"/>
        <v>-1.0696563746013956</v>
      </c>
      <c r="J207">
        <f t="shared" si="39"/>
        <v>1.0696563746013956</v>
      </c>
      <c r="K207">
        <f t="shared" si="40"/>
        <v>0.49598904672064897</v>
      </c>
      <c r="L207">
        <f t="shared" si="41"/>
        <v>0.50401095327935097</v>
      </c>
      <c r="M207">
        <f t="shared" si="42"/>
        <v>2.0161735558713256</v>
      </c>
      <c r="N207">
        <f t="shared" si="43"/>
        <v>1.9840838646332837</v>
      </c>
    </row>
    <row r="208" spans="1:14" x14ac:dyDescent="0.25">
      <c r="A208" s="4">
        <f>IF('True_Odds_Calculator_2-way'!A209="","",'True_Odds_Calculator_2-way'!A209)</f>
        <v>2.15</v>
      </c>
      <c r="B208" s="4">
        <f>IF('True_Odds_Calculator_2-way'!B209="","",'True_Odds_Calculator_2-way'!B209)</f>
        <v>1.74</v>
      </c>
      <c r="C208" s="4">
        <f t="shared" si="33"/>
        <v>0.46511627906976744</v>
      </c>
      <c r="D208">
        <f t="shared" si="34"/>
        <v>0.57471264367816088</v>
      </c>
      <c r="E208">
        <f t="shared" si="35"/>
        <v>3.9828922747928264E-2</v>
      </c>
      <c r="F208">
        <f t="shared" si="36"/>
        <v>-0.22747928361400704</v>
      </c>
      <c r="G208">
        <v>0</v>
      </c>
      <c r="H208">
        <f t="shared" si="37"/>
        <v>0.26730820636193531</v>
      </c>
      <c r="I208">
        <f t="shared" si="38"/>
        <v>-1.0840148207519444</v>
      </c>
      <c r="J208">
        <f t="shared" si="39"/>
        <v>1.0840148207519444</v>
      </c>
      <c r="K208">
        <f t="shared" si="40"/>
        <v>0.44511368892659747</v>
      </c>
      <c r="L208">
        <f t="shared" si="41"/>
        <v>0.55488631107340269</v>
      </c>
      <c r="M208">
        <f t="shared" si="42"/>
        <v>2.2466170438647359</v>
      </c>
      <c r="N208">
        <f t="shared" si="43"/>
        <v>1.8021709673564388</v>
      </c>
    </row>
    <row r="209" spans="1:14" x14ac:dyDescent="0.25">
      <c r="A209" s="4">
        <f>IF('True_Odds_Calculator_2-way'!A210="","",'True_Odds_Calculator_2-way'!A210)</f>
        <v>2.11</v>
      </c>
      <c r="B209" s="4">
        <f>IF('True_Odds_Calculator_2-way'!B210="","",'True_Odds_Calculator_2-way'!B210)</f>
        <v>1.77</v>
      </c>
      <c r="C209" s="4">
        <f t="shared" si="33"/>
        <v>0.47393364928909953</v>
      </c>
      <c r="D209">
        <f t="shared" si="34"/>
        <v>0.56497175141242939</v>
      </c>
      <c r="E209">
        <f t="shared" si="35"/>
        <v>3.8905400701529036E-2</v>
      </c>
      <c r="F209">
        <f t="shared" si="36"/>
        <v>-0.22885372319061759</v>
      </c>
      <c r="G209">
        <v>0</v>
      </c>
      <c r="H209">
        <f t="shared" si="37"/>
        <v>0.26775912389214662</v>
      </c>
      <c r="I209">
        <f t="shared" si="38"/>
        <v>-1.0816659234722941</v>
      </c>
      <c r="J209">
        <f t="shared" si="39"/>
        <v>1.0816659234722941</v>
      </c>
      <c r="K209">
        <f t="shared" si="40"/>
        <v>0.45441136703461599</v>
      </c>
      <c r="L209">
        <f t="shared" si="41"/>
        <v>0.54558863296538396</v>
      </c>
      <c r="M209">
        <f t="shared" si="42"/>
        <v>2.2006491750542465</v>
      </c>
      <c r="N209">
        <f t="shared" si="43"/>
        <v>1.8328827610736662</v>
      </c>
    </row>
    <row r="210" spans="1:14" x14ac:dyDescent="0.25">
      <c r="A210" s="4">
        <f>IF('True_Odds_Calculator_2-way'!A211="","",'True_Odds_Calculator_2-way'!A211)</f>
        <v>1.98</v>
      </c>
      <c r="B210" s="4">
        <f>IF('True_Odds_Calculator_2-way'!B211="","",'True_Odds_Calculator_2-way'!B211)</f>
        <v>1.89</v>
      </c>
      <c r="C210" s="4">
        <f t="shared" si="33"/>
        <v>0.50505050505050508</v>
      </c>
      <c r="D210">
        <f t="shared" si="34"/>
        <v>0.52910052910052918</v>
      </c>
      <c r="E210">
        <f t="shared" si="35"/>
        <v>3.4151034151034265E-2</v>
      </c>
      <c r="F210">
        <f t="shared" si="36"/>
        <v>-0.23307145529367745</v>
      </c>
      <c r="G210">
        <v>0</v>
      </c>
      <c r="H210">
        <f t="shared" si="37"/>
        <v>0.26722248944471172</v>
      </c>
      <c r="I210">
        <f t="shared" si="38"/>
        <v>-1.0707595557083738</v>
      </c>
      <c r="J210">
        <f t="shared" si="39"/>
        <v>1.0707595557083738</v>
      </c>
      <c r="K210">
        <f t="shared" si="40"/>
        <v>0.48796093876492608</v>
      </c>
      <c r="L210">
        <f t="shared" si="41"/>
        <v>0.5120390612350737</v>
      </c>
      <c r="M210">
        <f t="shared" si="42"/>
        <v>2.0493443645942064</v>
      </c>
      <c r="N210">
        <f t="shared" si="43"/>
        <v>1.9529760045804527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1.89</v>
      </c>
      <c r="C211" s="4">
        <f t="shared" si="33"/>
        <v>0.50505050505050508</v>
      </c>
      <c r="D211">
        <f t="shared" si="34"/>
        <v>0.52910052910052918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0.48796093876492608</v>
      </c>
      <c r="L211">
        <f t="shared" si="41"/>
        <v>0.5120390612350737</v>
      </c>
      <c r="M211">
        <f t="shared" si="42"/>
        <v>2.0493443645942064</v>
      </c>
      <c r="N211">
        <f t="shared" si="43"/>
        <v>1.9529760045804527</v>
      </c>
    </row>
    <row r="212" spans="1:14" x14ac:dyDescent="0.25">
      <c r="A212" s="4">
        <f>IF('True_Odds_Calculator_2-way'!A213="","",'True_Odds_Calculator_2-way'!A213)</f>
        <v>1.88</v>
      </c>
      <c r="B212" s="4">
        <f>IF('True_Odds_Calculator_2-way'!B213="","",'True_Odds_Calculator_2-way'!B213)</f>
        <v>1.99</v>
      </c>
      <c r="C212" s="4">
        <f t="shared" si="33"/>
        <v>0.53191489361702127</v>
      </c>
      <c r="D212">
        <f t="shared" si="34"/>
        <v>0.50251256281407031</v>
      </c>
      <c r="E212">
        <f t="shared" si="35"/>
        <v>3.4427456431091574E-2</v>
      </c>
      <c r="F212">
        <f t="shared" si="36"/>
        <v>-0.23286645995937127</v>
      </c>
      <c r="G212">
        <v>0</v>
      </c>
      <c r="H212">
        <f t="shared" si="37"/>
        <v>0.2672939163904629</v>
      </c>
      <c r="I212">
        <f t="shared" si="38"/>
        <v>-1.0713739108887084</v>
      </c>
      <c r="J212">
        <f t="shared" si="39"/>
        <v>1.0713739108887084</v>
      </c>
      <c r="K212">
        <f t="shared" si="40"/>
        <v>0.51471862576142968</v>
      </c>
      <c r="L212">
        <f t="shared" si="41"/>
        <v>0.48528137423857021</v>
      </c>
      <c r="M212">
        <f t="shared" si="42"/>
        <v>1.9428090415820634</v>
      </c>
      <c r="N212">
        <f t="shared" si="43"/>
        <v>2.0606601717798219</v>
      </c>
    </row>
    <row r="213" spans="1:14" x14ac:dyDescent="0.25">
      <c r="A213" s="4">
        <f>IF('True_Odds_Calculator_2-way'!A214="","",'True_Odds_Calculator_2-way'!A214)</f>
        <v>2.02</v>
      </c>
      <c r="B213" s="4">
        <f>IF('True_Odds_Calculator_2-way'!B214="","",'True_Odds_Calculator_2-way'!B214)</f>
        <v>1.85</v>
      </c>
      <c r="C213" s="4">
        <f t="shared" si="33"/>
        <v>0.49504950495049505</v>
      </c>
      <c r="D213">
        <f t="shared" si="34"/>
        <v>0.54054054054054046</v>
      </c>
      <c r="E213">
        <f t="shared" si="35"/>
        <v>3.5590045491035394E-2</v>
      </c>
      <c r="F213">
        <f t="shared" si="36"/>
        <v>-0.23200428150923214</v>
      </c>
      <c r="G213">
        <v>0</v>
      </c>
      <c r="H213">
        <f t="shared" si="37"/>
        <v>0.26759432700026753</v>
      </c>
      <c r="I213">
        <f t="shared" si="38"/>
        <v>-1.0739657990297369</v>
      </c>
      <c r="J213">
        <f t="shared" si="39"/>
        <v>1.0739657990297369</v>
      </c>
      <c r="K213">
        <f t="shared" si="40"/>
        <v>0.4772255750516613</v>
      </c>
      <c r="L213">
        <f t="shared" si="41"/>
        <v>0.52277442494833892</v>
      </c>
      <c r="M213">
        <f t="shared" si="42"/>
        <v>2.0954451150103317</v>
      </c>
      <c r="N213">
        <f t="shared" si="43"/>
        <v>1.9128709291752766</v>
      </c>
    </row>
    <row r="214" spans="1:14" x14ac:dyDescent="0.25">
      <c r="A214" s="4">
        <f>IF('True_Odds_Calculator_2-way'!A215="","",'True_Odds_Calculator_2-way'!A215)</f>
        <v>1.96</v>
      </c>
      <c r="B214" s="4">
        <f>IF('True_Odds_Calculator_2-way'!B215="","",'True_Odds_Calculator_2-way'!B215)</f>
        <v>1.91</v>
      </c>
      <c r="C214" s="4">
        <f t="shared" si="33"/>
        <v>0.51020408163265307</v>
      </c>
      <c r="D214">
        <f t="shared" si="34"/>
        <v>0.52356020942408377</v>
      </c>
      <c r="E214">
        <f t="shared" si="35"/>
        <v>3.3764291056736839E-2</v>
      </c>
      <c r="F214">
        <f t="shared" si="36"/>
        <v>-0.23335826477187727</v>
      </c>
      <c r="G214">
        <v>0</v>
      </c>
      <c r="H214">
        <f t="shared" si="37"/>
        <v>0.26712255582861416</v>
      </c>
      <c r="I214">
        <f t="shared" si="38"/>
        <v>-1.0699012312772824</v>
      </c>
      <c r="J214">
        <f t="shared" si="39"/>
        <v>1.0699012312772824</v>
      </c>
      <c r="K214">
        <f t="shared" si="40"/>
        <v>0.49331431287667615</v>
      </c>
      <c r="L214">
        <f t="shared" si="41"/>
        <v>0.50668568712332396</v>
      </c>
      <c r="M214">
        <f t="shared" si="42"/>
        <v>2.0271051820261912</v>
      </c>
      <c r="N214">
        <f t="shared" si="43"/>
        <v>1.9736101204623264</v>
      </c>
    </row>
    <row r="215" spans="1:14" x14ac:dyDescent="0.25">
      <c r="A215" s="4">
        <f>IF('True_Odds_Calculator_2-way'!A216="","",'True_Odds_Calculator_2-way'!A216)</f>
        <v>1.88</v>
      </c>
      <c r="B215" s="4">
        <f>IF('True_Odds_Calculator_2-way'!B216="","",'True_Odds_Calculator_2-way'!B216)</f>
        <v>1.96</v>
      </c>
      <c r="C215" s="4">
        <f t="shared" si="33"/>
        <v>0.53191489361702127</v>
      </c>
      <c r="D215">
        <f t="shared" si="34"/>
        <v>0.51020408163265307</v>
      </c>
      <c r="E215">
        <f t="shared" si="35"/>
        <v>4.2118975249674229E-2</v>
      </c>
      <c r="F215">
        <f t="shared" si="36"/>
        <v>-0.22926617455492848</v>
      </c>
      <c r="G215">
        <v>0</v>
      </c>
      <c r="H215">
        <f t="shared" si="37"/>
        <v>0.27138514980460271</v>
      </c>
      <c r="I215">
        <f t="shared" si="38"/>
        <v>-1.0879853497231111</v>
      </c>
      <c r="J215">
        <f t="shared" si="39"/>
        <v>1.0879853497231111</v>
      </c>
      <c r="K215">
        <f t="shared" si="40"/>
        <v>0.51087470692394266</v>
      </c>
      <c r="L215">
        <f t="shared" si="41"/>
        <v>0.48912529307605751</v>
      </c>
      <c r="M215">
        <f t="shared" si="42"/>
        <v>1.9574271077563381</v>
      </c>
      <c r="N215">
        <f t="shared" si="43"/>
        <v>2.0444659357341863</v>
      </c>
    </row>
    <row r="216" spans="1:14" x14ac:dyDescent="0.25">
      <c r="A216" s="4">
        <f>IF('True_Odds_Calculator_2-way'!A217="","",'True_Odds_Calculator_2-way'!A217)</f>
        <v>1.84</v>
      </c>
      <c r="B216" s="4">
        <f>IF('True_Odds_Calculator_2-way'!B217="","",'True_Odds_Calculator_2-way'!B217)</f>
        <v>2</v>
      </c>
      <c r="C216" s="4">
        <f t="shared" si="33"/>
        <v>0.54347826086956519</v>
      </c>
      <c r="D216">
        <f t="shared" si="34"/>
        <v>0.5</v>
      </c>
      <c r="E216">
        <f t="shared" si="35"/>
        <v>4.3478260869565188E-2</v>
      </c>
      <c r="F216">
        <f t="shared" si="36"/>
        <v>-0.22826086956521741</v>
      </c>
      <c r="G216">
        <v>0</v>
      </c>
      <c r="H216">
        <f t="shared" si="37"/>
        <v>0.27173913043478259</v>
      </c>
      <c r="I216">
        <f t="shared" si="38"/>
        <v>-1.0910894511799618</v>
      </c>
      <c r="J216">
        <f t="shared" si="39"/>
        <v>1.0910894511799618</v>
      </c>
      <c r="K216">
        <f t="shared" si="40"/>
        <v>0.52178038130519999</v>
      </c>
      <c r="L216">
        <f t="shared" si="41"/>
        <v>0.47821961869479995</v>
      </c>
      <c r="M216">
        <f t="shared" si="42"/>
        <v>1.9165151389911681</v>
      </c>
      <c r="N216">
        <f t="shared" si="43"/>
        <v>2.091089451179962</v>
      </c>
    </row>
    <row r="217" spans="1:14" x14ac:dyDescent="0.25">
      <c r="A217" s="4">
        <f>IF('True_Odds_Calculator_2-way'!A218="","",'True_Odds_Calculator_2-way'!A218)</f>
        <v>1.84</v>
      </c>
      <c r="B217" s="4">
        <f>IF('True_Odds_Calculator_2-way'!B218="","",'True_Odds_Calculator_2-way'!B218)</f>
        <v>2</v>
      </c>
      <c r="C217" s="4">
        <f t="shared" si="33"/>
        <v>0.54347826086956519</v>
      </c>
      <c r="D217">
        <f t="shared" si="34"/>
        <v>0.5</v>
      </c>
      <c r="E217">
        <f t="shared" si="35"/>
        <v>4.3478260869565188E-2</v>
      </c>
      <c r="F217">
        <f t="shared" si="36"/>
        <v>-0.22826086956521741</v>
      </c>
      <c r="G217">
        <v>0</v>
      </c>
      <c r="H217">
        <f t="shared" si="37"/>
        <v>0.27173913043478259</v>
      </c>
      <c r="I217">
        <f t="shared" si="38"/>
        <v>-1.0910894511799618</v>
      </c>
      <c r="J217">
        <f t="shared" si="39"/>
        <v>1.0910894511799618</v>
      </c>
      <c r="K217">
        <f t="shared" si="40"/>
        <v>0.52178038130519999</v>
      </c>
      <c r="L217">
        <f t="shared" si="41"/>
        <v>0.47821961869479995</v>
      </c>
      <c r="M217">
        <f t="shared" si="42"/>
        <v>1.9165151389911681</v>
      </c>
      <c r="N217">
        <f t="shared" si="43"/>
        <v>2.091089451179962</v>
      </c>
    </row>
    <row r="218" spans="1:14" x14ac:dyDescent="0.25">
      <c r="A218" s="4">
        <f>IF('True_Odds_Calculator_2-way'!A219="","",'True_Odds_Calculator_2-way'!A219)</f>
        <v>1.96</v>
      </c>
      <c r="B218" s="4">
        <f>IF('True_Odds_Calculator_2-way'!B219="","",'True_Odds_Calculator_2-way'!B219)</f>
        <v>1.88</v>
      </c>
      <c r="C218" s="4">
        <f t="shared" si="33"/>
        <v>0.51020408163265307</v>
      </c>
      <c r="D218">
        <f t="shared" si="34"/>
        <v>0.53191489361702127</v>
      </c>
      <c r="E218">
        <f t="shared" si="35"/>
        <v>4.2118975249674229E-2</v>
      </c>
      <c r="F218">
        <f t="shared" si="36"/>
        <v>-0.22926617455492848</v>
      </c>
      <c r="G218">
        <v>0</v>
      </c>
      <c r="H218">
        <f t="shared" si="37"/>
        <v>0.27138514980460271</v>
      </c>
      <c r="I218">
        <f t="shared" si="38"/>
        <v>-1.0879853497231111</v>
      </c>
      <c r="J218">
        <f t="shared" si="39"/>
        <v>1.0879853497231111</v>
      </c>
      <c r="K218">
        <f t="shared" si="40"/>
        <v>0.48912529307605751</v>
      </c>
      <c r="L218">
        <f t="shared" si="41"/>
        <v>0.51087470692394266</v>
      </c>
      <c r="M218">
        <f t="shared" si="42"/>
        <v>2.0444659357341863</v>
      </c>
      <c r="N218">
        <f t="shared" si="43"/>
        <v>1.9574271077563381</v>
      </c>
    </row>
    <row r="219" spans="1:14" x14ac:dyDescent="0.25">
      <c r="A219" s="4">
        <f>IF('True_Odds_Calculator_2-way'!A220="","",'True_Odds_Calculator_2-way'!A220)</f>
        <v>2.35</v>
      </c>
      <c r="B219" s="4">
        <f>IF('True_Odds_Calculator_2-way'!B220="","",'True_Odds_Calculator_2-way'!B220)</f>
        <v>1.61</v>
      </c>
      <c r="C219" s="4">
        <f t="shared" si="33"/>
        <v>0.42553191489361702</v>
      </c>
      <c r="D219">
        <f t="shared" si="34"/>
        <v>0.6211180124223602</v>
      </c>
      <c r="E219">
        <f t="shared" si="35"/>
        <v>4.664992731597728E-2</v>
      </c>
      <c r="F219">
        <f t="shared" si="36"/>
        <v>-0.21765560988502708</v>
      </c>
      <c r="G219">
        <v>0</v>
      </c>
      <c r="H219">
        <f t="shared" si="37"/>
        <v>0.26430553720100436</v>
      </c>
      <c r="I219">
        <f t="shared" si="38"/>
        <v>-1.1019660081788105</v>
      </c>
      <c r="J219">
        <f t="shared" si="39"/>
        <v>1.1019660081788105</v>
      </c>
      <c r="K219">
        <f t="shared" si="40"/>
        <v>0.40198514558817633</v>
      </c>
      <c r="L219">
        <f t="shared" si="41"/>
        <v>0.59801485441182367</v>
      </c>
      <c r="M219">
        <f t="shared" si="42"/>
        <v>2.4876541110413939</v>
      </c>
      <c r="N219">
        <f t="shared" si="43"/>
        <v>1.6721992649890747</v>
      </c>
    </row>
    <row r="220" spans="1:14" x14ac:dyDescent="0.25">
      <c r="A220" s="4">
        <f>IF('True_Odds_Calculator_2-way'!A221="","",'True_Odds_Calculator_2-way'!A221)</f>
        <v>2.38</v>
      </c>
      <c r="B220" s="4">
        <f>IF('True_Odds_Calculator_2-way'!B221="","",'True_Odds_Calculator_2-way'!B221)</f>
        <v>1.6</v>
      </c>
      <c r="C220" s="4">
        <f t="shared" si="33"/>
        <v>0.42016806722689076</v>
      </c>
      <c r="D220">
        <f t="shared" si="34"/>
        <v>0.625</v>
      </c>
      <c r="E220">
        <f t="shared" si="35"/>
        <v>4.5168067226890818E-2</v>
      </c>
      <c r="F220">
        <f t="shared" si="36"/>
        <v>-0.21743697478991586</v>
      </c>
      <c r="G220">
        <v>0</v>
      </c>
      <c r="H220">
        <f t="shared" si="37"/>
        <v>0.26260504201680673</v>
      </c>
      <c r="I220">
        <f t="shared" si="38"/>
        <v>-1.0989674556596452</v>
      </c>
      <c r="J220">
        <f t="shared" si="39"/>
        <v>1.0989674556596452</v>
      </c>
      <c r="K220">
        <f t="shared" si="40"/>
        <v>0.39736545293100772</v>
      </c>
      <c r="L220">
        <f t="shared" si="41"/>
        <v>0.60263454706899222</v>
      </c>
      <c r="M220">
        <f t="shared" si="42"/>
        <v>2.5165750888103107</v>
      </c>
      <c r="N220">
        <f t="shared" si="43"/>
        <v>1.6593804733957871</v>
      </c>
    </row>
    <row r="221" spans="1:14" x14ac:dyDescent="0.25">
      <c r="A221" s="4">
        <f>IF('True_Odds_Calculator_2-way'!A222="","",'True_Odds_Calculator_2-way'!A222)</f>
        <v>2.15</v>
      </c>
      <c r="B221" s="4">
        <f>IF('True_Odds_Calculator_2-way'!B222="","",'True_Odds_Calculator_2-way'!B222)</f>
        <v>1.71</v>
      </c>
      <c r="C221" s="4">
        <f t="shared" si="33"/>
        <v>0.46511627906976744</v>
      </c>
      <c r="D221">
        <f t="shared" si="34"/>
        <v>0.58479532163742687</v>
      </c>
      <c r="E221">
        <f t="shared" si="35"/>
        <v>4.9911600707194248E-2</v>
      </c>
      <c r="F221">
        <f t="shared" si="36"/>
        <v>-0.22208622331021366</v>
      </c>
      <c r="G221">
        <v>0</v>
      </c>
      <c r="H221">
        <f t="shared" si="37"/>
        <v>0.27199782401740785</v>
      </c>
      <c r="I221">
        <f t="shared" si="38"/>
        <v>-1.1066796025971803</v>
      </c>
      <c r="J221">
        <f t="shared" si="39"/>
        <v>1.1066796025971803</v>
      </c>
      <c r="K221">
        <f t="shared" si="40"/>
        <v>0.44000885345590496</v>
      </c>
      <c r="L221">
        <f t="shared" si="41"/>
        <v>0.55999114654409532</v>
      </c>
      <c r="M221">
        <f t="shared" si="42"/>
        <v>2.2726815429867573</v>
      </c>
      <c r="N221">
        <f t="shared" si="43"/>
        <v>1.7857425178439978</v>
      </c>
    </row>
    <row r="222" spans="1:14" x14ac:dyDescent="0.25">
      <c r="A222" s="4">
        <f>IF('True_Odds_Calculator_2-way'!A223="","",'True_Odds_Calculator_2-way'!A223)</f>
        <v>1.93</v>
      </c>
      <c r="B222" s="4">
        <f>IF('True_Odds_Calculator_2-way'!B223="","",'True_Odds_Calculator_2-way'!B223)</f>
        <v>1.91</v>
      </c>
      <c r="C222" s="4">
        <f t="shared" si="33"/>
        <v>0.5181347150259068</v>
      </c>
      <c r="D222">
        <f t="shared" si="34"/>
        <v>0.52356020942408377</v>
      </c>
      <c r="E222">
        <f t="shared" si="35"/>
        <v>4.1694924449990456E-2</v>
      </c>
      <c r="F222">
        <f t="shared" si="36"/>
        <v>-0.2295797954588612</v>
      </c>
      <c r="G222">
        <v>0</v>
      </c>
      <c r="H222">
        <f t="shared" si="37"/>
        <v>0.27127471990885171</v>
      </c>
      <c r="I222">
        <f t="shared" si="38"/>
        <v>-1.0870207379990005</v>
      </c>
      <c r="J222">
        <f t="shared" si="39"/>
        <v>1.0870207379990005</v>
      </c>
      <c r="K222">
        <f t="shared" si="40"/>
        <v>0.49728252842769838</v>
      </c>
      <c r="L222">
        <f t="shared" si="41"/>
        <v>0.50271747157230162</v>
      </c>
      <c r="M222">
        <f t="shared" si="42"/>
        <v>2.0109292863390706</v>
      </c>
      <c r="N222">
        <f t="shared" si="43"/>
        <v>1.9891888715790902</v>
      </c>
    </row>
    <row r="223" spans="1:14" x14ac:dyDescent="0.25">
      <c r="A223" s="4">
        <f>IF('True_Odds_Calculator_2-way'!A224="","",'True_Odds_Calculator_2-way'!A224)</f>
        <v>1.79</v>
      </c>
      <c r="B223" s="4">
        <f>IF('True_Odds_Calculator_2-way'!B224="","",'True_Odds_Calculator_2-way'!B224)</f>
        <v>2.02</v>
      </c>
      <c r="C223" s="4">
        <f t="shared" si="33"/>
        <v>0.55865921787709494</v>
      </c>
      <c r="D223">
        <f t="shared" si="34"/>
        <v>0.49504950495049505</v>
      </c>
      <c r="E223">
        <f t="shared" si="35"/>
        <v>5.3708722827590094E-2</v>
      </c>
      <c r="F223">
        <f t="shared" si="36"/>
        <v>-0.22285524641849652</v>
      </c>
      <c r="G223">
        <v>0</v>
      </c>
      <c r="H223">
        <f t="shared" si="37"/>
        <v>0.27656396924608662</v>
      </c>
      <c r="I223">
        <f t="shared" si="38"/>
        <v>-1.1140030207346867</v>
      </c>
      <c r="J223">
        <f t="shared" si="39"/>
        <v>1.1140030207346867</v>
      </c>
      <c r="K223">
        <f t="shared" si="40"/>
        <v>0.53189724300865027</v>
      </c>
      <c r="L223">
        <f t="shared" si="41"/>
        <v>0.46810275699134951</v>
      </c>
      <c r="M223">
        <f t="shared" si="42"/>
        <v>1.8800623863804027</v>
      </c>
      <c r="N223">
        <f t="shared" si="43"/>
        <v>2.1362830811493807</v>
      </c>
    </row>
    <row r="224" spans="1:14" x14ac:dyDescent="0.25">
      <c r="A224" s="4">
        <f>IF('True_Odds_Calculator_2-way'!A225="","",'True_Odds_Calculator_2-way'!A225)</f>
        <v>1.98</v>
      </c>
      <c r="B224" s="4">
        <f>IF('True_Odds_Calculator_2-way'!B225="","",'True_Odds_Calculator_2-way'!B225)</f>
        <v>1.84</v>
      </c>
      <c r="C224" s="4">
        <f t="shared" si="33"/>
        <v>0.50505050505050508</v>
      </c>
      <c r="D224">
        <f t="shared" si="34"/>
        <v>0.54347826086956519</v>
      </c>
      <c r="E224">
        <f t="shared" si="35"/>
        <v>4.852876592007016E-2</v>
      </c>
      <c r="F224">
        <f t="shared" si="36"/>
        <v>-0.22595520421607396</v>
      </c>
      <c r="G224">
        <v>0</v>
      </c>
      <c r="H224">
        <f t="shared" si="37"/>
        <v>0.27448397013614406</v>
      </c>
      <c r="I224">
        <f t="shared" si="38"/>
        <v>-1.1021667854435133</v>
      </c>
      <c r="J224">
        <f t="shared" si="39"/>
        <v>1.1021667854435133</v>
      </c>
      <c r="K224">
        <f t="shared" si="40"/>
        <v>0.48074069840786032</v>
      </c>
      <c r="L224">
        <f t="shared" si="41"/>
        <v>0.51925930159213984</v>
      </c>
      <c r="M224">
        <f t="shared" si="42"/>
        <v>2.0801234497346428</v>
      </c>
      <c r="N224">
        <f t="shared" si="43"/>
        <v>1.9258200997725512</v>
      </c>
    </row>
    <row r="225" spans="1:14" x14ac:dyDescent="0.25">
      <c r="A225" s="4">
        <f>IF('True_Odds_Calculator_2-way'!A226="","",'True_Odds_Calculator_2-way'!A226)</f>
        <v>2.2599999999999998</v>
      </c>
      <c r="B225" s="4">
        <f>IF('True_Odds_Calculator_2-way'!B226="","",'True_Odds_Calculator_2-way'!B226)</f>
        <v>1.69</v>
      </c>
      <c r="C225" s="4">
        <f t="shared" si="33"/>
        <v>0.44247787610619471</v>
      </c>
      <c r="D225">
        <f t="shared" si="34"/>
        <v>0.59171597633136097</v>
      </c>
      <c r="E225">
        <f t="shared" si="35"/>
        <v>3.4193852437555794E-2</v>
      </c>
      <c r="F225">
        <f t="shared" si="36"/>
        <v>-0.22762737602764815</v>
      </c>
      <c r="G225">
        <v>0</v>
      </c>
      <c r="H225">
        <f t="shared" si="37"/>
        <v>0.261821228465204</v>
      </c>
      <c r="I225">
        <f t="shared" si="38"/>
        <v>-1.0724824201463119</v>
      </c>
      <c r="J225">
        <f t="shared" si="39"/>
        <v>1.0724824201463119</v>
      </c>
      <c r="K225">
        <f t="shared" si="40"/>
        <v>0.42529160714947917</v>
      </c>
      <c r="L225">
        <f t="shared" si="41"/>
        <v>0.57470839285052078</v>
      </c>
      <c r="M225">
        <f t="shared" si="42"/>
        <v>2.351327849384353</v>
      </c>
      <c r="N225">
        <f t="shared" si="43"/>
        <v>1.7400128699009547</v>
      </c>
    </row>
    <row r="226" spans="1:14" x14ac:dyDescent="0.25">
      <c r="A226" s="4">
        <f>IF('True_Odds_Calculator_2-way'!A227="","",'True_Odds_Calculator_2-way'!A227)</f>
        <v>1.74</v>
      </c>
      <c r="B226" s="4">
        <f>IF('True_Odds_Calculator_2-way'!B227="","",'True_Odds_Calculator_2-way'!B227)</f>
        <v>2.21</v>
      </c>
      <c r="C226" s="4">
        <f t="shared" si="33"/>
        <v>0.57471264367816088</v>
      </c>
      <c r="D226">
        <f t="shared" si="34"/>
        <v>0.45248868778280543</v>
      </c>
      <c r="E226">
        <f t="shared" si="35"/>
        <v>2.720133146096626E-2</v>
      </c>
      <c r="F226">
        <f t="shared" si="36"/>
        <v>-0.23284963852915186</v>
      </c>
      <c r="G226">
        <v>0</v>
      </c>
      <c r="H226">
        <f t="shared" si="37"/>
        <v>0.26005096999011806</v>
      </c>
      <c r="I226">
        <f t="shared" si="38"/>
        <v>-1.0567967158529021</v>
      </c>
      <c r="J226">
        <f t="shared" si="39"/>
        <v>1.0567967158529021</v>
      </c>
      <c r="K226">
        <f t="shared" si="40"/>
        <v>0.56115791622406608</v>
      </c>
      <c r="L226">
        <f t="shared" si="41"/>
        <v>0.43884208377593403</v>
      </c>
      <c r="M226">
        <f t="shared" si="42"/>
        <v>1.7820295697311479</v>
      </c>
      <c r="N226">
        <f t="shared" si="43"/>
        <v>2.2787240261820116</v>
      </c>
    </row>
    <row r="227" spans="1:14" x14ac:dyDescent="0.25">
      <c r="A227" s="4">
        <f>IF('True_Odds_Calculator_2-way'!A228="","",'True_Odds_Calculator_2-way'!A228)</f>
        <v>1.81</v>
      </c>
      <c r="B227" s="4">
        <f>IF('True_Odds_Calculator_2-way'!B228="","",'True_Odds_Calculator_2-way'!B228)</f>
        <v>2.09</v>
      </c>
      <c r="C227" s="4">
        <f t="shared" si="33"/>
        <v>0.5524861878453039</v>
      </c>
      <c r="D227">
        <f t="shared" si="34"/>
        <v>0.47846889952153115</v>
      </c>
      <c r="E227">
        <f t="shared" si="35"/>
        <v>3.0955087366835166E-2</v>
      </c>
      <c r="F227">
        <f t="shared" si="36"/>
        <v>-0.23339237093235332</v>
      </c>
      <c r="G227">
        <v>0</v>
      </c>
      <c r="H227">
        <f t="shared" si="37"/>
        <v>0.26434745829918849</v>
      </c>
      <c r="I227">
        <f t="shared" si="38"/>
        <v>-1.064251428023502</v>
      </c>
      <c r="J227">
        <f t="shared" si="39"/>
        <v>1.064251428023502</v>
      </c>
      <c r="K227">
        <f t="shared" si="40"/>
        <v>0.53704433642160887</v>
      </c>
      <c r="L227">
        <f t="shared" si="41"/>
        <v>0.46295566357839102</v>
      </c>
      <c r="M227">
        <f t="shared" si="42"/>
        <v>1.8620436566990362</v>
      </c>
      <c r="N227">
        <f t="shared" si="43"/>
        <v>2.1600340565456171</v>
      </c>
    </row>
    <row r="228" spans="1:14" x14ac:dyDescent="0.25">
      <c r="A228" s="4">
        <f>IF('True_Odds_Calculator_2-way'!A229="","",'True_Odds_Calculator_2-way'!A229)</f>
        <v>2.42</v>
      </c>
      <c r="B228" s="4">
        <f>IF('True_Odds_Calculator_2-way'!B229="","",'True_Odds_Calculator_2-way'!B229)</f>
        <v>1.63</v>
      </c>
      <c r="C228" s="4">
        <f t="shared" si="33"/>
        <v>0.41322314049586778</v>
      </c>
      <c r="D228">
        <f t="shared" si="34"/>
        <v>0.61349693251533743</v>
      </c>
      <c r="E228">
        <f t="shared" si="35"/>
        <v>2.6720073011205159E-2</v>
      </c>
      <c r="F228">
        <f t="shared" si="36"/>
        <v>-0.22679105612736405</v>
      </c>
      <c r="G228">
        <v>0</v>
      </c>
      <c r="H228">
        <f t="shared" si="37"/>
        <v>0.25351112913856921</v>
      </c>
      <c r="I228">
        <f t="shared" si="38"/>
        <v>-1.0572691328259185</v>
      </c>
      <c r="J228">
        <f t="shared" si="39"/>
        <v>1.0572691328259185</v>
      </c>
      <c r="K228">
        <f t="shared" si="40"/>
        <v>0.39978856484312258</v>
      </c>
      <c r="L228">
        <f t="shared" si="41"/>
        <v>0.60021143515687747</v>
      </c>
      <c r="M228">
        <f t="shared" si="42"/>
        <v>2.5013221686128042</v>
      </c>
      <c r="N228">
        <f t="shared" si="43"/>
        <v>1.6660795536803288</v>
      </c>
    </row>
    <row r="229" spans="1:14" x14ac:dyDescent="0.25">
      <c r="A229" s="4">
        <f>IF('True_Odds_Calculator_2-way'!A230="","",'True_Odds_Calculator_2-way'!A230)</f>
        <v>1.7</v>
      </c>
      <c r="B229" s="4">
        <f>IF('True_Odds_Calculator_2-way'!B230="","",'True_Odds_Calculator_2-way'!B230)</f>
        <v>2.27</v>
      </c>
      <c r="C229" s="4">
        <f t="shared" si="33"/>
        <v>0.58823529411764708</v>
      </c>
      <c r="D229">
        <f t="shared" si="34"/>
        <v>0.44052863436123346</v>
      </c>
      <c r="E229">
        <f t="shared" si="35"/>
        <v>2.876392847888054E-2</v>
      </c>
      <c r="F229">
        <f t="shared" si="36"/>
        <v>-0.23037056232184505</v>
      </c>
      <c r="G229">
        <v>0</v>
      </c>
      <c r="H229">
        <f t="shared" si="37"/>
        <v>0.25913449080072559</v>
      </c>
      <c r="I229">
        <f t="shared" si="38"/>
        <v>-1.0605938867332434</v>
      </c>
      <c r="J229">
        <f t="shared" si="39"/>
        <v>1.0605938867332434</v>
      </c>
      <c r="K229">
        <f t="shared" si="40"/>
        <v>0.5739158503406081</v>
      </c>
      <c r="L229">
        <f t="shared" si="41"/>
        <v>0.42608414965939195</v>
      </c>
      <c r="M229">
        <f t="shared" si="42"/>
        <v>1.7424157207132702</v>
      </c>
      <c r="N229">
        <f t="shared" si="43"/>
        <v>2.3469542361512192</v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05" activePane="bottomLeft" state="frozen"/>
      <selection pane="bottomLeft" activeCell="C202" sqref="C202:C23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1.84</v>
      </c>
      <c r="B3">
        <v>2.04</v>
      </c>
      <c r="C3" s="29">
        <f t="shared" ref="C3:C66" si="0">IF(OR($A3="",$B3=""),"",(1/A3)+(1/B3)-1)</f>
        <v>3.3674339300937772E-2</v>
      </c>
      <c r="D3" s="30">
        <f>IF(OR($A3="",$B3=""),"",A3*'MPTO_working_2-way'!$G2)</f>
        <v>1.9019607843137256</v>
      </c>
      <c r="E3" s="32">
        <f>IF(OR($A3="",$B3=""),"",B3*'MPTO_working_2-way'!$G2)</f>
        <v>2.1086956521739131</v>
      </c>
      <c r="F3" s="30">
        <f>IF(OR($A3="",$B3=""),"",'MPTO_working_2-way'!D2)</f>
        <v>1.8988263860785108</v>
      </c>
      <c r="G3" s="32">
        <f>IF(OR($A3="",$B3=""),"",'MPTO_working_2-way'!E2)</f>
        <v>2.1125619090499774</v>
      </c>
      <c r="H3" s="30">
        <f>IF(OR($A3="",$B3=""),"",'OddsRatio_working_2-way'!M2)</f>
        <v>1.8987170342729172</v>
      </c>
      <c r="I3" s="30">
        <f>IF(OR($A3="",$B3=""),"",'OddsRatio_working_2-way'!N2)</f>
        <v>2.1126972805283741</v>
      </c>
      <c r="J3" s="30">
        <f>IF('Log_working_2-way'!$D2="","",A3^('Log_working_2-way'!$D2))</f>
        <v>1.8972929050551837</v>
      </c>
      <c r="K3" s="32">
        <f>IF('Log_working_2-way'!$D2="","",B3^('Log_working_2-way'!$D2))</f>
        <v>2.1144632865880677</v>
      </c>
      <c r="L3" s="37">
        <f>(1/D3)</f>
        <v>0.52577319587628868</v>
      </c>
      <c r="M3" s="37">
        <f>(1/E3)</f>
        <v>0.47422680412371132</v>
      </c>
      <c r="N3" s="38">
        <v>100</v>
      </c>
      <c r="O3" s="38">
        <f>(1/A3)*((N3*A3)-N3)</f>
        <v>45.652173913043477</v>
      </c>
      <c r="P3" s="38">
        <f>(1/B3)*((N3*B3)-N3)</f>
        <v>50.980392156862742</v>
      </c>
      <c r="Q3" s="38">
        <f>(1/B3)*N3</f>
        <v>49.019607843137251</v>
      </c>
      <c r="R3" s="38">
        <f>(1/A3)*N3</f>
        <v>54.347826086956516</v>
      </c>
      <c r="S3" s="39">
        <f>O3-Q3</f>
        <v>-3.3674339300937746</v>
      </c>
      <c r="T3" s="39">
        <f>P3-R3</f>
        <v>-3.3674339300937746</v>
      </c>
      <c r="U3" t="s">
        <v>329</v>
      </c>
      <c r="V3" t="s">
        <v>208</v>
      </c>
      <c r="W3" t="s">
        <v>112</v>
      </c>
      <c r="X3" s="48" t="s">
        <v>488</v>
      </c>
      <c r="Y3" s="41"/>
    </row>
    <row r="4" spans="1:25" s="12" customFormat="1" ht="15" x14ac:dyDescent="0.25">
      <c r="A4">
        <v>2.14</v>
      </c>
      <c r="B4">
        <v>1.78</v>
      </c>
      <c r="C4" s="29">
        <f t="shared" si="0"/>
        <v>2.908747243515708E-2</v>
      </c>
      <c r="D4" s="30">
        <f>IF(OR($A4="",$B4=""),"",A4*'MPTO_working_2-way'!$G3)</f>
        <v>2.2022471910112364</v>
      </c>
      <c r="E4" s="32">
        <f>IF(OR($A4="",$B4=""),"",B4*'MPTO_working_2-way'!$G3)</f>
        <v>1.8317757009345796</v>
      </c>
      <c r="F4" s="30">
        <f>IF(OR($A4="",$B4=""),"",'MPTO_working_2-way'!D3)</f>
        <v>2.2087440565928333</v>
      </c>
      <c r="G4" s="32">
        <f>IF(OR($A4="",$B4=""),"",'MPTO_working_2-way'!E3)</f>
        <v>1.8273049985608751</v>
      </c>
      <c r="H4" s="30">
        <f>IF(OR($A4="",$B4=""),"",'OddsRatio_working_2-way'!M3)</f>
        <v>2.2089410496539781</v>
      </c>
      <c r="I4" s="30">
        <f>IF(OR($A4="",$B4=""),"",'OddsRatio_working_2-way'!N3)</f>
        <v>1.8271701918685113</v>
      </c>
      <c r="J4" s="30">
        <f>IF('Log_working_2-way'!$D3="","",A4^('Log_working_2-way'!$D3))</f>
        <v>2.2119050245559748</v>
      </c>
      <c r="K4" s="32">
        <f>IF('Log_working_2-way'!$D3="","",B4^('Log_working_2-way'!$D3))</f>
        <v>1.8251471689098502</v>
      </c>
      <c r="L4" s="37">
        <f t="shared" ref="L4" si="1">(1/D4)</f>
        <v>0.45408163265306112</v>
      </c>
      <c r="M4" s="37">
        <f t="shared" ref="M4" si="2">(1/E4)</f>
        <v>0.54591836734693866</v>
      </c>
      <c r="N4" s="38">
        <v>100</v>
      </c>
      <c r="O4" s="38">
        <f t="shared" ref="O4" si="3">(1/A4)*((N4*A4)-N4)</f>
        <v>53.271028037383175</v>
      </c>
      <c r="P4" s="38">
        <f t="shared" ref="P4" si="4">(1/B4)*((N4*B4)-N4)</f>
        <v>43.820224719101127</v>
      </c>
      <c r="Q4" s="38">
        <f t="shared" ref="Q4" si="5">(1/B4)*N4</f>
        <v>56.17977528089888</v>
      </c>
      <c r="R4" s="38">
        <f t="shared" ref="R4" si="6">(1/A4)*N4</f>
        <v>46.728971962616825</v>
      </c>
      <c r="S4" s="39">
        <f t="shared" ref="S4" si="7">O4-Q4</f>
        <v>-2.9087472435157053</v>
      </c>
      <c r="T4" s="39">
        <f t="shared" ref="T4" si="8">P4-R4</f>
        <v>-2.9087472435156982</v>
      </c>
      <c r="U4" t="s">
        <v>336</v>
      </c>
      <c r="V4" t="s">
        <v>219</v>
      </c>
      <c r="W4" t="s">
        <v>437</v>
      </c>
      <c r="X4" s="48" t="s">
        <v>488</v>
      </c>
      <c r="Y4" s="41"/>
    </row>
    <row r="5" spans="1:25" s="12" customFormat="1" ht="15" x14ac:dyDescent="0.25">
      <c r="A5">
        <v>1.88</v>
      </c>
      <c r="B5">
        <v>2.0099999999999998</v>
      </c>
      <c r="C5" s="29">
        <f t="shared" si="0"/>
        <v>2.9427331427966497E-2</v>
      </c>
      <c r="D5" s="30">
        <f>IF(OR($A5="",$B5=""),"",A5*'MPTO_working_2-way'!$G4)</f>
        <v>1.9353233830845769</v>
      </c>
      <c r="E5" s="32">
        <f>IF(OR($A5="",$B5=""),"",B5*'MPTO_working_2-way'!$G4)</f>
        <v>2.0691489361702122</v>
      </c>
      <c r="F5" s="30">
        <f>IF(OR($A5="",$B5=""),"",'MPTO_working_2-way'!D4)</f>
        <v>1.9334834220221038</v>
      </c>
      <c r="G5" s="32">
        <f>IF(OR($A5="",$B5=""),"",'MPTO_working_2-way'!E4)</f>
        <v>2.0712563034422273</v>
      </c>
      <c r="H5" s="30">
        <f>IF(OR($A5="",$B5=""),"",'OddsRatio_working_2-way'!M4)</f>
        <v>1.9334276237142709</v>
      </c>
      <c r="I5" s="30">
        <f>IF(OR($A5="",$B5=""),"",'OddsRatio_working_2-way'!N4)</f>
        <v>2.0713203408538785</v>
      </c>
      <c r="J5" s="30">
        <f>IF('Log_working_2-way'!$D4="","",A5^('Log_working_2-way'!$D4))</f>
        <v>1.9325939690668699</v>
      </c>
      <c r="K5" s="32">
        <f>IF('Log_working_2-way'!$D4="","",B5^('Log_working_2-way'!$D4))</f>
        <v>2.0722780043286777</v>
      </c>
      <c r="L5" s="37">
        <f t="shared" ref="L5:L68" si="9">(1/D5)</f>
        <v>0.5167095115681235</v>
      </c>
      <c r="M5" s="37">
        <f t="shared" ref="M5:M68" si="10">(1/E5)</f>
        <v>0.48329048843187672</v>
      </c>
      <c r="N5" s="38">
        <v>101</v>
      </c>
      <c r="O5" s="38">
        <f t="shared" ref="O5:O68" si="11">(1/A5)*((N5*A5)-N5)</f>
        <v>47.276595744680847</v>
      </c>
      <c r="P5" s="38">
        <f t="shared" ref="P5:P68" si="12">(1/B5)*((N5*B5)-N5)</f>
        <v>50.75124378109453</v>
      </c>
      <c r="Q5" s="38">
        <f t="shared" ref="Q5:Q68" si="13">(1/B5)*N5</f>
        <v>50.248756218905477</v>
      </c>
      <c r="R5" s="38">
        <f t="shared" ref="R5:R68" si="14">(1/A5)*N5</f>
        <v>53.723404255319146</v>
      </c>
      <c r="S5" s="39">
        <f t="shared" ref="S5:S68" si="15">O5-Q5</f>
        <v>-2.9721604742246299</v>
      </c>
      <c r="T5" s="39">
        <f t="shared" ref="T5:T68" si="16">P5-R5</f>
        <v>-2.9721604742246157</v>
      </c>
      <c r="U5" t="s">
        <v>340</v>
      </c>
      <c r="V5" t="s">
        <v>223</v>
      </c>
      <c r="W5" t="s">
        <v>154</v>
      </c>
      <c r="X5" s="48" t="s">
        <v>488</v>
      </c>
      <c r="Y5" s="41"/>
    </row>
    <row r="6" spans="1:25" s="12" customFormat="1" ht="15" x14ac:dyDescent="0.25">
      <c r="A6">
        <v>1.65</v>
      </c>
      <c r="B6">
        <v>2.34</v>
      </c>
      <c r="C6" s="29">
        <f t="shared" si="0"/>
        <v>3.3411033411033575E-2</v>
      </c>
      <c r="D6" s="30">
        <f>IF(OR($A6="",$B6=""),"",A6*'MPTO_working_2-way'!$G5)</f>
        <v>1.7051282051282053</v>
      </c>
      <c r="E6" s="32">
        <f>IF(OR($A6="",$B6=""),"",B6*'MPTO_working_2-way'!$G5)</f>
        <v>2.4181818181818184</v>
      </c>
      <c r="F6" s="30">
        <f>IF(OR($A6="",$B6=""),"",'MPTO_working_2-way'!D5)</f>
        <v>1.6967699406723797</v>
      </c>
      <c r="G6" s="32">
        <f>IF(OR($A6="",$B6=""),"",'MPTO_working_2-way'!E5)</f>
        <v>2.4351939451277205</v>
      </c>
      <c r="H6" s="30">
        <f>IF(OR($A6="",$B6=""),"",'OddsRatio_working_2-way'!M5)</f>
        <v>1.6964729907653791</v>
      </c>
      <c r="I6" s="30">
        <f>IF(OR($A6="",$B6=""),"",'OddsRatio_working_2-way'!N5)</f>
        <v>2.4358058578855508</v>
      </c>
      <c r="J6" s="30">
        <f>IF('Log_working_2-way'!$D5="","",A6^('Log_working_2-way'!$D5))</f>
        <v>1.6926770755893317</v>
      </c>
      <c r="K6" s="32">
        <f>IF('Log_working_2-way'!$D5="","",B6^('Log_working_2-way'!$D5))</f>
        <v>2.4436741668534787</v>
      </c>
      <c r="L6" s="37">
        <f t="shared" si="9"/>
        <v>0.5864661654135338</v>
      </c>
      <c r="M6" s="37">
        <f t="shared" si="10"/>
        <v>0.41353383458646614</v>
      </c>
      <c r="N6" s="38">
        <v>102</v>
      </c>
      <c r="O6" s="38">
        <f t="shared" si="11"/>
        <v>40.181818181818173</v>
      </c>
      <c r="P6" s="38">
        <f t="shared" si="12"/>
        <v>58.410256410256409</v>
      </c>
      <c r="Q6" s="38">
        <f t="shared" si="13"/>
        <v>43.589743589743591</v>
      </c>
      <c r="R6" s="38">
        <f t="shared" si="14"/>
        <v>61.81818181818182</v>
      </c>
      <c r="S6" s="39">
        <f t="shared" si="15"/>
        <v>-3.4079254079254184</v>
      </c>
      <c r="T6" s="39">
        <f t="shared" si="16"/>
        <v>-3.4079254079254113</v>
      </c>
      <c r="U6" t="s">
        <v>189</v>
      </c>
      <c r="V6" t="s">
        <v>225</v>
      </c>
      <c r="W6" t="s">
        <v>154</v>
      </c>
      <c r="X6" s="48" t="s">
        <v>488</v>
      </c>
      <c r="Y6" s="41"/>
    </row>
    <row r="7" spans="1:25" s="12" customFormat="1" ht="15" x14ac:dyDescent="0.25">
      <c r="A7">
        <v>2.12</v>
      </c>
      <c r="B7">
        <v>1.78</v>
      </c>
      <c r="C7" s="29">
        <f t="shared" si="0"/>
        <v>3.3495866016535869E-2</v>
      </c>
      <c r="D7" s="30">
        <f>IF(OR($A7="",$B7=""),"",A7*'MPTO_working_2-way'!$G6)</f>
        <v>2.191011235955056</v>
      </c>
      <c r="E7" s="32">
        <f>IF(OR($A7="",$B7=""),"",B7*'MPTO_working_2-way'!$G6)</f>
        <v>1.8396226415094339</v>
      </c>
      <c r="F7" s="30">
        <f>IF(OR($A7="",$B7=""),"",'MPTO_working_2-way'!D6)</f>
        <v>2.1980428704566637</v>
      </c>
      <c r="G7" s="32">
        <f>IF(OR($A7="",$B7=""),"",'MPTO_working_2-way'!E6)</f>
        <v>1.8346946713341112</v>
      </c>
      <c r="H7" s="30">
        <f>IF(OR($A7="",$B7=""),"",'OddsRatio_working_2-way'!M6)</f>
        <v>2.1982893790305562</v>
      </c>
      <c r="I7" s="30">
        <f>IF(OR($A7="",$B7=""),"",'OddsRatio_working_2-way'!N6)</f>
        <v>1.83452296039628</v>
      </c>
      <c r="J7" s="30">
        <f>IF('Log_working_2-way'!$D6="","",A7^('Log_working_2-way'!$D6))</f>
        <v>2.2015102621380289</v>
      </c>
      <c r="K7" s="32">
        <f>IF('Log_working_2-way'!$D6="","",B7^('Log_working_2-way'!$D6))</f>
        <v>1.8322858584832242</v>
      </c>
      <c r="L7" s="37">
        <f t="shared" si="9"/>
        <v>0.45641025641025645</v>
      </c>
      <c r="M7" s="37">
        <f t="shared" si="10"/>
        <v>0.54358974358974366</v>
      </c>
      <c r="N7" s="38">
        <v>103</v>
      </c>
      <c r="O7" s="38">
        <f t="shared" si="11"/>
        <v>54.415094339622641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48.584905660377352</v>
      </c>
      <c r="S7" s="39">
        <f t="shared" si="15"/>
        <v>-3.4500741997032094</v>
      </c>
      <c r="T7" s="39">
        <f t="shared" si="16"/>
        <v>-3.4500741997031881</v>
      </c>
      <c r="U7" t="s">
        <v>98</v>
      </c>
      <c r="V7" t="s">
        <v>179</v>
      </c>
      <c r="W7" t="s">
        <v>94</v>
      </c>
      <c r="X7" s="48" t="s">
        <v>488</v>
      </c>
      <c r="Y7" s="41"/>
    </row>
    <row r="8" spans="1:25" ht="15" x14ac:dyDescent="0.25">
      <c r="A8">
        <v>2.2799999999999998</v>
      </c>
      <c r="B8">
        <v>1.68</v>
      </c>
      <c r="C8" s="29">
        <f t="shared" si="0"/>
        <v>3.383458646616555E-2</v>
      </c>
      <c r="D8" s="30">
        <f>IF(OR($A8="",$B8=""),"",A8*'MPTO_working_2-way'!$G7)</f>
        <v>2.3571428571428572</v>
      </c>
      <c r="E8" s="32">
        <f>IF(OR($A8="",$B8=""),"",B8*'MPTO_working_2-way'!$G7)</f>
        <v>1.736842105263158</v>
      </c>
      <c r="F8" s="30">
        <f>IF(OR($A8="",$B8=""),"",'MPTO_working_2-way'!D7)</f>
        <v>2.3714710252600297</v>
      </c>
      <c r="G8" s="32">
        <f>IF(OR($A8="",$B8=""),"",'MPTO_working_2-way'!E7)</f>
        <v>1.7291440953412784</v>
      </c>
      <c r="H8" s="30">
        <f>IF(OR($A8="",$B8=""),"",'OddsRatio_working_2-way'!M7)</f>
        <v>2.3719886811400706</v>
      </c>
      <c r="I8" s="30">
        <f>IF(OR($A8="",$B8=""),"",'OddsRatio_working_2-way'!N7)</f>
        <v>1.728868986855663</v>
      </c>
      <c r="J8" s="30">
        <f>IF('Log_working_2-way'!$D7="","",A8^('Log_working_2-way'!$D7))</f>
        <v>2.3786002597874161</v>
      </c>
      <c r="K8" s="32">
        <f>IF('Log_working_2-way'!$D7="","",B8^('Log_working_2-way'!$D7))</f>
        <v>1.7253734306956654</v>
      </c>
      <c r="L8" s="37">
        <f t="shared" si="9"/>
        <v>0.42424242424242425</v>
      </c>
      <c r="M8" s="37">
        <f t="shared" si="10"/>
        <v>0.57575757575757569</v>
      </c>
      <c r="N8" s="38">
        <v>104</v>
      </c>
      <c r="O8" s="38">
        <f t="shared" si="11"/>
        <v>58.385964912280699</v>
      </c>
      <c r="P8" s="38">
        <f t="shared" si="12"/>
        <v>42.095238095238095</v>
      </c>
      <c r="Q8" s="38">
        <f t="shared" si="13"/>
        <v>61.904761904761905</v>
      </c>
      <c r="R8" s="38">
        <f t="shared" si="14"/>
        <v>45.614035087719301</v>
      </c>
      <c r="S8" s="39">
        <f t="shared" si="15"/>
        <v>-3.5187969924812066</v>
      </c>
      <c r="T8" s="39">
        <f t="shared" si="16"/>
        <v>-3.5187969924812066</v>
      </c>
      <c r="U8" t="s">
        <v>117</v>
      </c>
      <c r="V8" t="s">
        <v>176</v>
      </c>
      <c r="W8" t="s">
        <v>94</v>
      </c>
      <c r="X8" s="48" t="s">
        <v>488</v>
      </c>
      <c r="Y8" s="41"/>
    </row>
    <row r="9" spans="1:25" ht="15" x14ac:dyDescent="0.25">
      <c r="A9">
        <v>2.2400000000000002</v>
      </c>
      <c r="B9">
        <v>1.69</v>
      </c>
      <c r="C9" s="29">
        <f t="shared" si="0"/>
        <v>3.8144547759932479E-2</v>
      </c>
      <c r="D9" s="30">
        <f>IF(OR($A9="",$B9=""),"",A9*'MPTO_working_2-way'!$G8)</f>
        <v>2.3254437869822491</v>
      </c>
      <c r="E9" s="32">
        <f>IF(OR($A9="",$B9=""),"",B9*'MPTO_working_2-way'!$G8)</f>
        <v>1.7544642857142858</v>
      </c>
      <c r="F9" s="30">
        <f>IF(OR($A9="",$B9=""),"",'MPTO_working_2-way'!D8)</f>
        <v>2.3399678575843743</v>
      </c>
      <c r="G9" s="32">
        <f>IF(OR($A9="",$B9=""),"",'MPTO_working_2-way'!E8)</f>
        <v>1.7462865578005351</v>
      </c>
      <c r="H9" s="30">
        <f>IF(OR($A9="",$B9=""),"",'OddsRatio_working_2-way'!M8)</f>
        <v>2.3405601251996737</v>
      </c>
      <c r="I9" s="30">
        <f>IF(OR($A9="",$B9=""),"",'OddsRatio_working_2-way'!N8)</f>
        <v>1.7459568438611086</v>
      </c>
      <c r="J9" s="30">
        <f>IF('Log_working_2-way'!$D8="","",A9^('Log_working_2-way'!$D8))</f>
        <v>2.347284961783934</v>
      </c>
      <c r="K9" s="32">
        <f>IF('Log_working_2-way'!$D8="","",B9^('Log_working_2-way'!$D8))</f>
        <v>1.7422334757420166</v>
      </c>
      <c r="L9" s="37">
        <f t="shared" si="9"/>
        <v>0.43002544529262077</v>
      </c>
      <c r="M9" s="37">
        <f t="shared" si="10"/>
        <v>0.56997455470737912</v>
      </c>
      <c r="N9" s="38">
        <v>105</v>
      </c>
      <c r="O9" s="38">
        <f t="shared" si="11"/>
        <v>58.125</v>
      </c>
      <c r="P9" s="38">
        <f t="shared" si="12"/>
        <v>42.869822485207095</v>
      </c>
      <c r="Q9" s="38">
        <f t="shared" si="13"/>
        <v>62.130177514792905</v>
      </c>
      <c r="R9" s="38">
        <f t="shared" si="14"/>
        <v>46.875</v>
      </c>
      <c r="S9" s="39">
        <f t="shared" si="15"/>
        <v>-4.005177514792905</v>
      </c>
      <c r="T9" s="39">
        <f t="shared" si="16"/>
        <v>-4.005177514792905</v>
      </c>
      <c r="U9" t="s">
        <v>89</v>
      </c>
      <c r="V9" t="s">
        <v>144</v>
      </c>
      <c r="W9" t="s">
        <v>72</v>
      </c>
      <c r="X9" s="48" t="s">
        <v>488</v>
      </c>
      <c r="Y9" s="41"/>
    </row>
    <row r="10" spans="1:25" ht="14.25" customHeight="1" x14ac:dyDescent="0.25">
      <c r="A10">
        <v>1.97</v>
      </c>
      <c r="B10">
        <v>1.93</v>
      </c>
      <c r="C10" s="29">
        <f t="shared" si="0"/>
        <v>2.5748928223876311E-2</v>
      </c>
      <c r="D10" s="30">
        <f>IF(OR($A10="",$B10=""),"",A10*'MPTO_working_2-way'!$G9)</f>
        <v>2.0207253886010363</v>
      </c>
      <c r="E10" s="32">
        <f>IF(OR($A10="",$B10=""),"",B10*'MPTO_working_2-way'!$G9)</f>
        <v>1.9796954314720812</v>
      </c>
      <c r="F10" s="30">
        <f>IF(OR($A10="",$B10=""),"",'MPTO_working_2-way'!D9)</f>
        <v>2.0212647191728026</v>
      </c>
      <c r="G10" s="32">
        <f>IF(OR($A10="",$B10=""),"",'MPTO_working_2-way'!E9)</f>
        <v>1.9791780536685666</v>
      </c>
      <c r="H10" s="30">
        <f>IF(OR($A10="",$B10=""),"",'OddsRatio_working_2-way'!M9)</f>
        <v>2.021278978873144</v>
      </c>
      <c r="I10" s="30">
        <f>IF(OR($A10="",$B10=""),"",'OddsRatio_working_2-way'!N9)</f>
        <v>1.9791643818062103</v>
      </c>
      <c r="J10" s="30">
        <f>IF('Log_working_2-way'!$D9="","",A10^('Log_working_2-way'!$D9))</f>
        <v>2.0215229873993761</v>
      </c>
      <c r="K10" s="32">
        <f>IF('Log_working_2-way'!$D9="","",B10^('Log_working_2-way'!$D9))</f>
        <v>1.9789304913693861</v>
      </c>
      <c r="L10" s="37">
        <f t="shared" si="9"/>
        <v>0.49487179487179483</v>
      </c>
      <c r="M10" s="37">
        <f t="shared" si="10"/>
        <v>0.50512820512820511</v>
      </c>
      <c r="N10" s="38">
        <v>106</v>
      </c>
      <c r="O10" s="38">
        <f t="shared" si="11"/>
        <v>52.192893401015219</v>
      </c>
      <c r="P10" s="38">
        <f t="shared" si="12"/>
        <v>51.077720207253883</v>
      </c>
      <c r="Q10" s="38">
        <f t="shared" si="13"/>
        <v>54.922279792746124</v>
      </c>
      <c r="R10" s="38">
        <f t="shared" si="14"/>
        <v>53.807106598984767</v>
      </c>
      <c r="S10" s="39">
        <f t="shared" si="15"/>
        <v>-2.7293863917309054</v>
      </c>
      <c r="T10" s="39">
        <f t="shared" si="16"/>
        <v>-2.729386391730884</v>
      </c>
      <c r="U10" t="s">
        <v>343</v>
      </c>
      <c r="V10" t="s">
        <v>237</v>
      </c>
      <c r="W10" t="s">
        <v>438</v>
      </c>
      <c r="X10" s="48" t="s">
        <v>488</v>
      </c>
      <c r="Y10" s="41"/>
    </row>
    <row r="11" spans="1:25" ht="15" x14ac:dyDescent="0.25">
      <c r="A11">
        <v>1.45</v>
      </c>
      <c r="B11">
        <v>2.88</v>
      </c>
      <c r="C11" s="29">
        <f t="shared" si="0"/>
        <v>3.687739463601547E-2</v>
      </c>
      <c r="D11" s="30">
        <f>IF(OR($A11="",$B11=""),"",A11*'MPTO_working_2-way'!$G10)</f>
        <v>1.5034722222222223</v>
      </c>
      <c r="E11" s="32">
        <f>IF(OR($A11="",$B11=""),"",B11*'MPTO_working_2-way'!$G10)</f>
        <v>2.9862068965517246</v>
      </c>
      <c r="F11" s="30">
        <f>IF(OR($A11="",$B11=""),"",'MPTO_working_2-way'!D10)</f>
        <v>1.4898323225115948</v>
      </c>
      <c r="G11" s="32">
        <f>IF(OR($A11="",$B11=""),"",'MPTO_working_2-way'!E10)</f>
        <v>3.0415149308084493</v>
      </c>
      <c r="H11" s="30">
        <f>IF(OR($A11="",$B11=""),"",'OddsRatio_working_2-way'!M10)</f>
        <v>1.4892460547900814</v>
      </c>
      <c r="I11" s="30">
        <f>IF(OR($A11="",$B11=""),"",'OddsRatio_working_2-way'!N10)</f>
        <v>3.0439612955674531</v>
      </c>
      <c r="J11" s="30">
        <f>IF('Log_working_2-way'!$D10="","",A11^('Log_working_2-way'!$D10))</f>
        <v>1.4829852248113591</v>
      </c>
      <c r="K11" s="32">
        <f>IF('Log_working_2-way'!$D10="","",B11^('Log_working_2-way'!$D10))</f>
        <v>3.0704567109480201</v>
      </c>
      <c r="L11" s="37">
        <f t="shared" si="9"/>
        <v>0.66512702078521935</v>
      </c>
      <c r="M11" s="37">
        <f t="shared" si="10"/>
        <v>0.33487297921478054</v>
      </c>
      <c r="N11" s="38">
        <v>107</v>
      </c>
      <c r="O11" s="38">
        <f t="shared" si="11"/>
        <v>33.206896551724142</v>
      </c>
      <c r="P11" s="38">
        <f t="shared" si="12"/>
        <v>69.847222222222214</v>
      </c>
      <c r="Q11" s="38">
        <f t="shared" si="13"/>
        <v>37.152777777777779</v>
      </c>
      <c r="R11" s="38">
        <f t="shared" si="14"/>
        <v>73.793103448275872</v>
      </c>
      <c r="S11" s="39">
        <f t="shared" si="15"/>
        <v>-3.9458812260536362</v>
      </c>
      <c r="T11" s="39">
        <f t="shared" si="16"/>
        <v>-3.9458812260536575</v>
      </c>
      <c r="U11" t="s">
        <v>264</v>
      </c>
      <c r="V11" t="s">
        <v>367</v>
      </c>
      <c r="W11" t="s">
        <v>446</v>
      </c>
      <c r="X11" s="48" t="s">
        <v>488</v>
      </c>
      <c r="Y11" s="41"/>
    </row>
    <row r="12" spans="1:25" ht="15" x14ac:dyDescent="0.25">
      <c r="A12">
        <v>2.06</v>
      </c>
      <c r="B12">
        <v>1.84</v>
      </c>
      <c r="C12" s="29">
        <f t="shared" si="0"/>
        <v>2.891515407344869E-2</v>
      </c>
      <c r="D12" s="30">
        <f>IF(OR($A12="",$B12=""),"",A12*'MPTO_working_2-way'!$G11)</f>
        <v>2.1195652173913042</v>
      </c>
      <c r="E12" s="32">
        <f>IF(OR($A12="",$B12=""),"",B12*'MPTO_working_2-way'!$G11)</f>
        <v>1.8932038834951457</v>
      </c>
      <c r="F12" s="30">
        <f>IF(OR($A12="",$B12=""),"",'MPTO_working_2-way'!D11)</f>
        <v>2.1232354918216445</v>
      </c>
      <c r="G12" s="32">
        <f>IF(OR($A12="",$B12=""),"",'MPTO_working_2-way'!E11)</f>
        <v>1.8902852583283463</v>
      </c>
      <c r="H12" s="30">
        <f>IF(OR($A12="",$B12=""),"",'OddsRatio_working_2-way'!M11)</f>
        <v>2.123345344008138</v>
      </c>
      <c r="I12" s="30">
        <f>IF(OR($A12="",$B12=""),"",'OddsRatio_working_2-way'!N11)</f>
        <v>1.8901981971385247</v>
      </c>
      <c r="J12" s="30">
        <f>IF('Log_working_2-way'!$D11="","",A12^('Log_working_2-way'!$D11))</f>
        <v>2.1250149218724146</v>
      </c>
      <c r="K12" s="32">
        <f>IF('Log_working_2-way'!$D11="","",B12^('Log_working_2-way'!$D11))</f>
        <v>1.8888770989238437</v>
      </c>
      <c r="L12" s="37">
        <f t="shared" si="9"/>
        <v>0.47179487179487184</v>
      </c>
      <c r="M12" s="37">
        <f t="shared" si="10"/>
        <v>0.52820512820512822</v>
      </c>
      <c r="N12" s="38">
        <v>108</v>
      </c>
      <c r="O12" s="38">
        <f t="shared" si="11"/>
        <v>55.572815533980595</v>
      </c>
      <c r="P12" s="38">
        <f t="shared" si="12"/>
        <v>49.304347826086953</v>
      </c>
      <c r="Q12" s="38">
        <f t="shared" si="13"/>
        <v>58.695652173913039</v>
      </c>
      <c r="R12" s="38">
        <f t="shared" si="14"/>
        <v>52.427184466019419</v>
      </c>
      <c r="S12" s="39">
        <f t="shared" si="15"/>
        <v>-3.1228366399324443</v>
      </c>
      <c r="T12" s="39">
        <f t="shared" si="16"/>
        <v>-3.1228366399324656</v>
      </c>
      <c r="U12" t="s">
        <v>284</v>
      </c>
      <c r="V12" t="s">
        <v>482</v>
      </c>
      <c r="W12" t="s">
        <v>439</v>
      </c>
      <c r="X12" s="48" t="s">
        <v>488</v>
      </c>
      <c r="Y12" s="41"/>
    </row>
    <row r="13" spans="1:25" ht="15" x14ac:dyDescent="0.25">
      <c r="A13">
        <v>2.1</v>
      </c>
      <c r="B13">
        <v>1.79</v>
      </c>
      <c r="C13" s="29">
        <f t="shared" si="0"/>
        <v>3.4849694067571102E-2</v>
      </c>
      <c r="D13" s="30">
        <f>IF(OR($A13="",$B13=""),"",A13*'MPTO_working_2-way'!$G12)</f>
        <v>2.1731843575418992</v>
      </c>
      <c r="E13" s="32">
        <f>IF(OR($A13="",$B13=""),"",B13*'MPTO_working_2-way'!$G12)</f>
        <v>1.8523809523809522</v>
      </c>
      <c r="F13" s="30">
        <f>IF(OR($A13="",$B13=""),"",'MPTO_working_2-way'!D12)</f>
        <v>2.1797622499275153</v>
      </c>
      <c r="G13" s="32">
        <f>IF(OR($A13="",$B13=""),"",'MPTO_working_2-way'!E12)</f>
        <v>1.8476284099287292</v>
      </c>
      <c r="H13" s="30">
        <f>IF(OR($A13="",$B13=""),"",'OddsRatio_working_2-way'!M12)</f>
        <v>2.1800021454603971</v>
      </c>
      <c r="I13" s="30">
        <f>IF(OR($A13="",$B13=""),"",'OddsRatio_working_2-way'!N12)</f>
        <v>1.8474560862851939</v>
      </c>
      <c r="J13" s="30">
        <f>IF('Log_working_2-way'!$D12="","",A13^('Log_working_2-way'!$D12))</f>
        <v>2.1830172065936067</v>
      </c>
      <c r="K13" s="32">
        <f>IF('Log_working_2-way'!$D12="","",B13^('Log_working_2-way'!$D12))</f>
        <v>1.8452962428833544</v>
      </c>
      <c r="L13" s="37">
        <f t="shared" si="9"/>
        <v>0.46015424164524427</v>
      </c>
      <c r="M13" s="37">
        <f t="shared" si="10"/>
        <v>0.53984575835475579</v>
      </c>
      <c r="N13" s="38">
        <v>109</v>
      </c>
      <c r="O13" s="38">
        <f t="shared" si="11"/>
        <v>57.095238095238095</v>
      </c>
      <c r="P13" s="38">
        <f t="shared" si="12"/>
        <v>48.106145251396654</v>
      </c>
      <c r="Q13" s="38">
        <f t="shared" si="13"/>
        <v>60.893854748603346</v>
      </c>
      <c r="R13" s="38">
        <f t="shared" si="14"/>
        <v>51.904761904761905</v>
      </c>
      <c r="S13" s="39">
        <f t="shared" si="15"/>
        <v>-3.7986166533652508</v>
      </c>
      <c r="T13" s="39">
        <f t="shared" si="16"/>
        <v>-3.7986166533652508</v>
      </c>
      <c r="U13" t="s">
        <v>394</v>
      </c>
      <c r="V13" t="s">
        <v>292</v>
      </c>
      <c r="W13" t="s">
        <v>440</v>
      </c>
      <c r="X13" s="48" t="s">
        <v>488</v>
      </c>
      <c r="Y13" s="41"/>
    </row>
    <row r="14" spans="1:25" s="35" customFormat="1" ht="15" x14ac:dyDescent="0.25">
      <c r="A14">
        <v>2.2999999999999998</v>
      </c>
      <c r="B14">
        <v>1.63</v>
      </c>
      <c r="C14" s="29">
        <f t="shared" si="0"/>
        <v>4.8279541210989763E-2</v>
      </c>
      <c r="D14" s="30">
        <f>IF(OR($A14="",$B14=""),"",A14*'MPTO_working_2-way'!$G13)</f>
        <v>2.4110429447852764</v>
      </c>
      <c r="E14" s="32">
        <f>IF(OR($A14="",$B14=""),"",B14*'MPTO_working_2-way'!$G13)</f>
        <v>1.7086956521739132</v>
      </c>
      <c r="F14" s="30">
        <f>IF(OR($A14="",$B14=""),"",'MPTO_working_2-way'!D13)</f>
        <v>2.4352062357908415</v>
      </c>
      <c r="G14" s="32">
        <f>IF(OR($A14="",$B14=""),"",'MPTO_working_2-way'!E13)</f>
        <v>1.6967639737497173</v>
      </c>
      <c r="H14" s="30">
        <f>IF(OR($A14="",$B14=""),"",'OddsRatio_working_2-way'!M13)</f>
        <v>2.4364860122855578</v>
      </c>
      <c r="I14" s="30">
        <f>IF(OR($A14="",$B14=""),"",'OddsRatio_working_2-way'!N13)</f>
        <v>1.6961432213383858</v>
      </c>
      <c r="J14" s="30">
        <f>IF('Log_working_2-way'!$D13="","",A14^('Log_working_2-way'!$D13))</f>
        <v>2.4478595145117024</v>
      </c>
      <c r="K14" s="32">
        <f>IF('Log_working_2-way'!$D13="","",B14^('Log_working_2-way'!$D13))</f>
        <v>1.6906747443214869</v>
      </c>
      <c r="L14" s="37">
        <f t="shared" si="9"/>
        <v>0.41475826972010171</v>
      </c>
      <c r="M14" s="37">
        <f t="shared" si="10"/>
        <v>0.58524173027989812</v>
      </c>
      <c r="N14" s="38">
        <v>110</v>
      </c>
      <c r="O14" s="38">
        <f t="shared" si="11"/>
        <v>62.173913043478258</v>
      </c>
      <c r="P14" s="38">
        <f t="shared" si="12"/>
        <v>42.515337423312872</v>
      </c>
      <c r="Q14" s="38">
        <f t="shared" si="13"/>
        <v>67.484662576687114</v>
      </c>
      <c r="R14" s="38">
        <f t="shared" si="14"/>
        <v>47.826086956521742</v>
      </c>
      <c r="S14" s="39">
        <f t="shared" si="15"/>
        <v>-5.3107495332088561</v>
      </c>
      <c r="T14" s="39">
        <f t="shared" si="16"/>
        <v>-5.3107495332088703</v>
      </c>
      <c r="U14" t="s">
        <v>479</v>
      </c>
      <c r="V14" t="s">
        <v>464</v>
      </c>
      <c r="W14" t="s">
        <v>74</v>
      </c>
      <c r="X14" s="48" t="s">
        <v>488</v>
      </c>
      <c r="Y14" s="41"/>
    </row>
    <row r="15" spans="1:25" ht="15" x14ac:dyDescent="0.25">
      <c r="A15">
        <v>2.7</v>
      </c>
      <c r="B15">
        <v>1.52</v>
      </c>
      <c r="C15" s="29">
        <f t="shared" si="0"/>
        <v>2.8265107212475549E-2</v>
      </c>
      <c r="D15" s="30">
        <f>IF(OR($A15="",$B15=""),"",A15*'MPTO_working_2-way'!$G14)</f>
        <v>2.7763157894736841</v>
      </c>
      <c r="E15" s="32">
        <f>IF(OR($A15="",$B15=""),"",B15*'MPTO_working_2-way'!$G14)</f>
        <v>1.5629629629629629</v>
      </c>
      <c r="F15" s="30">
        <f>IF(OR($A15="",$B15=""),"",'MPTO_working_2-way'!D14)</f>
        <v>2.807113543091655</v>
      </c>
      <c r="G15" s="32">
        <f>IF(OR($A15="",$B15=""),"",'MPTO_working_2-way'!E14)</f>
        <v>1.5533686601059802</v>
      </c>
      <c r="H15" s="30">
        <f>IF(OR($A15="",$B15=""),"",'OddsRatio_working_2-way'!M14)</f>
        <v>2.808101426698947</v>
      </c>
      <c r="I15" s="30">
        <f>IF(OR($A15="",$B15=""),"",'OddsRatio_working_2-way'!N14)</f>
        <v>1.5530663187549718</v>
      </c>
      <c r="J15" s="30">
        <f>IF('Log_working_2-way'!$D14="","",A15^('Log_working_2-way'!$D14))</f>
        <v>2.8224958510382603</v>
      </c>
      <c r="K15" s="32">
        <f>IF('Log_working_2-way'!$D14="","",B15^('Log_working_2-way'!$D14))</f>
        <v>1.5486980941165203</v>
      </c>
      <c r="L15" s="37">
        <f t="shared" si="9"/>
        <v>0.36018957345971564</v>
      </c>
      <c r="M15" s="37">
        <f t="shared" si="10"/>
        <v>0.63981042654028442</v>
      </c>
      <c r="N15" s="38">
        <v>111</v>
      </c>
      <c r="O15" s="38">
        <f t="shared" si="11"/>
        <v>69.8888888888889</v>
      </c>
      <c r="P15" s="38">
        <f t="shared" si="12"/>
        <v>37.973684210526315</v>
      </c>
      <c r="Q15" s="38">
        <f t="shared" si="13"/>
        <v>73.026315789473685</v>
      </c>
      <c r="R15" s="38">
        <f t="shared" si="14"/>
        <v>41.111111111111107</v>
      </c>
      <c r="S15" s="39">
        <f t="shared" si="15"/>
        <v>-3.137426900584785</v>
      </c>
      <c r="T15" s="39">
        <f t="shared" si="16"/>
        <v>-3.1374269005847921</v>
      </c>
      <c r="U15" t="s">
        <v>395</v>
      </c>
      <c r="V15" t="s">
        <v>200</v>
      </c>
      <c r="W15" t="s">
        <v>442</v>
      </c>
      <c r="X15" s="48" t="s">
        <v>488</v>
      </c>
      <c r="Y15" s="41"/>
    </row>
    <row r="16" spans="1:25" ht="15" x14ac:dyDescent="0.25">
      <c r="A16">
        <v>2.4300000000000002</v>
      </c>
      <c r="B16">
        <v>1.61</v>
      </c>
      <c r="C16" s="29">
        <f t="shared" si="0"/>
        <v>3.2640646167216181E-2</v>
      </c>
      <c r="D16" s="30">
        <f>IF(OR($A16="",$B16=""),"",A16*'MPTO_working_2-way'!$G15)</f>
        <v>2.5093167701863357</v>
      </c>
      <c r="E16" s="32">
        <f>IF(OR($A16="",$B16=""),"",B16*'MPTO_working_2-way'!$G15)</f>
        <v>1.6625514403292181</v>
      </c>
      <c r="F16" s="30">
        <f>IF(OR($A16="",$B16=""),"",'MPTO_working_2-way'!D15)</f>
        <v>2.5303495779840248</v>
      </c>
      <c r="G16" s="32">
        <f>IF(OR($A16="",$B16=""),"",'MPTO_working_2-way'!E15)</f>
        <v>1.6534454704900365</v>
      </c>
      <c r="H16" s="30">
        <f>IF(OR($A16="",$B16=""),"",'OddsRatio_working_2-way'!M15)</f>
        <v>2.5310983949707371</v>
      </c>
      <c r="I16" s="30">
        <f>IF(OR($A16="",$B16=""),"",'OddsRatio_working_2-way'!N15)</f>
        <v>1.6531258887637414</v>
      </c>
      <c r="J16" s="30">
        <f>IF('Log_working_2-way'!$D15="","",A16^('Log_working_2-way'!$D15))</f>
        <v>2.5408594420942658</v>
      </c>
      <c r="K16" s="32">
        <f>IF('Log_working_2-way'!$D15="","",B16^('Log_working_2-way'!$D15))</f>
        <v>1.6489884623355247</v>
      </c>
      <c r="L16" s="37">
        <f t="shared" si="9"/>
        <v>0.39851485148514848</v>
      </c>
      <c r="M16" s="37">
        <f t="shared" si="10"/>
        <v>0.60148514851485146</v>
      </c>
      <c r="N16" s="38">
        <v>112</v>
      </c>
      <c r="O16" s="38">
        <f t="shared" si="11"/>
        <v>65.909465020576135</v>
      </c>
      <c r="P16" s="38">
        <f t="shared" si="12"/>
        <v>42.434782608695663</v>
      </c>
      <c r="Q16" s="38">
        <f t="shared" si="13"/>
        <v>69.565217391304344</v>
      </c>
      <c r="R16" s="38">
        <f t="shared" si="14"/>
        <v>46.090534979423865</v>
      </c>
      <c r="S16" s="39">
        <f t="shared" si="15"/>
        <v>-3.6557523707282087</v>
      </c>
      <c r="T16" s="39">
        <f t="shared" si="16"/>
        <v>-3.6557523707282016</v>
      </c>
      <c r="U16" t="s">
        <v>203</v>
      </c>
      <c r="V16" t="s">
        <v>320</v>
      </c>
      <c r="W16" t="s">
        <v>443</v>
      </c>
      <c r="X16" s="48" t="s">
        <v>488</v>
      </c>
      <c r="Y16" s="41"/>
    </row>
    <row r="17" spans="1:25" ht="15" x14ac:dyDescent="0.25">
      <c r="A17">
        <v>1.81</v>
      </c>
      <c r="B17">
        <v>2.09</v>
      </c>
      <c r="C17" s="29">
        <f t="shared" si="0"/>
        <v>3.0955087366835166E-2</v>
      </c>
      <c r="D17" s="30">
        <f>IF(OR($A17="",$B17=""),"",A17*'MPTO_working_2-way'!$G16)</f>
        <v>1.8660287081339717</v>
      </c>
      <c r="E17" s="32">
        <f>IF(OR($A17="",$B17=""),"",B17*'MPTO_working_2-way'!$G16)</f>
        <v>2.1546961325966851</v>
      </c>
      <c r="F17" s="30">
        <f>IF(OR($A17="",$B17=""),"",'MPTO_working_2-way'!D16)</f>
        <v>1.8621674173619833</v>
      </c>
      <c r="G17" s="32">
        <f>IF(OR($A17="",$B17=""),"",'MPTO_working_2-way'!E16)</f>
        <v>2.159867538325388</v>
      </c>
      <c r="H17" s="30">
        <f>IF(OR($A17="",$B17=""),"",'OddsRatio_working_2-way'!M16)</f>
        <v>1.8620436566990362</v>
      </c>
      <c r="I17" s="30">
        <f>IF(OR($A17="",$B17=""),"",'OddsRatio_working_2-way'!N16)</f>
        <v>2.1600340565456171</v>
      </c>
      <c r="J17" s="30">
        <f>IF('Log_working_2-way'!$D16="","",A17^('Log_working_2-way'!$D16))</f>
        <v>1.8602936584659731</v>
      </c>
      <c r="K17" s="32">
        <f>IF('Log_working_2-way'!$D16="","",B17^('Log_working_2-way'!$D16))</f>
        <v>2.1623937828196005</v>
      </c>
      <c r="L17" s="37">
        <f t="shared" si="9"/>
        <v>0.53589743589743577</v>
      </c>
      <c r="M17" s="37">
        <f t="shared" si="10"/>
        <v>0.46410256410256412</v>
      </c>
      <c r="N17" s="38">
        <v>113</v>
      </c>
      <c r="O17" s="38">
        <f t="shared" si="11"/>
        <v>50.569060773480665</v>
      </c>
      <c r="P17" s="38">
        <f t="shared" si="12"/>
        <v>58.933014354066984</v>
      </c>
      <c r="Q17" s="38">
        <f t="shared" si="13"/>
        <v>54.066985645933023</v>
      </c>
      <c r="R17" s="38">
        <f t="shared" si="14"/>
        <v>62.430939226519342</v>
      </c>
      <c r="S17" s="39">
        <f t="shared" si="15"/>
        <v>-3.4979248724523586</v>
      </c>
      <c r="T17" s="39">
        <f t="shared" si="16"/>
        <v>-3.4979248724523586</v>
      </c>
      <c r="U17" t="s">
        <v>414</v>
      </c>
      <c r="V17" t="s">
        <v>433</v>
      </c>
      <c r="W17" t="s">
        <v>444</v>
      </c>
      <c r="X17" s="48" t="s">
        <v>488</v>
      </c>
      <c r="Y17" s="41"/>
    </row>
    <row r="18" spans="1:25" ht="15" x14ac:dyDescent="0.25">
      <c r="A18">
        <v>1.85</v>
      </c>
      <c r="B18">
        <v>2</v>
      </c>
      <c r="C18" s="29">
        <f t="shared" si="0"/>
        <v>4.0540540540540349E-2</v>
      </c>
      <c r="D18" s="30">
        <f>IF(OR($A18="",$B18=""),"",A18*'MPTO_working_2-way'!$G17)</f>
        <v>1.9249999999999998</v>
      </c>
      <c r="E18" s="32">
        <f>IF(OR($A18="",$B18=""),"",B18*'MPTO_working_2-way'!$G17)</f>
        <v>2.0810810810810807</v>
      </c>
      <c r="F18" s="30">
        <f>IF(OR($A18="",$B18=""),"",'MPTO_working_2-way'!D17)</f>
        <v>1.9220779220779218</v>
      </c>
      <c r="G18" s="32">
        <f>IF(OR($A18="",$B18=""),"",'MPTO_working_2-way'!E17)</f>
        <v>2.0845070422535206</v>
      </c>
      <c r="H18" s="30">
        <f>IF(OR($A18="",$B18=""),"",'OddsRatio_working_2-way'!M17)</f>
        <v>1.9219544457292885</v>
      </c>
      <c r="I18" s="30">
        <f>IF(OR($A18="",$B18=""),"",'OddsRatio_working_2-way'!N17)</f>
        <v>2.0846522890932806</v>
      </c>
      <c r="J18" s="30">
        <f>IF('Log_working_2-way'!$D17="","",A18^('Log_working_2-way'!$D17))</f>
        <v>1.9206189818740487</v>
      </c>
      <c r="K18" s="32">
        <f>IF('Log_working_2-way'!$D17="","",B18^('Log_working_2-way'!$D17))</f>
        <v>2.086225702151145</v>
      </c>
      <c r="L18" s="37">
        <f t="shared" si="9"/>
        <v>0.51948051948051954</v>
      </c>
      <c r="M18" s="37">
        <f t="shared" si="10"/>
        <v>0.48051948051948062</v>
      </c>
      <c r="N18" s="38">
        <v>114</v>
      </c>
      <c r="O18" s="38">
        <f t="shared" si="11"/>
        <v>52.378378378378372</v>
      </c>
      <c r="P18" s="38">
        <f t="shared" si="12"/>
        <v>57</v>
      </c>
      <c r="Q18" s="38">
        <f t="shared" si="13"/>
        <v>57</v>
      </c>
      <c r="R18" s="38">
        <f t="shared" si="14"/>
        <v>61.621621621621614</v>
      </c>
      <c r="S18" s="39">
        <f t="shared" si="15"/>
        <v>-4.6216216216216282</v>
      </c>
      <c r="T18" s="39">
        <f t="shared" si="16"/>
        <v>-4.6216216216216139</v>
      </c>
      <c r="U18" t="s">
        <v>209</v>
      </c>
      <c r="V18" t="s">
        <v>152</v>
      </c>
      <c r="W18" t="s">
        <v>112</v>
      </c>
      <c r="X18" s="48" t="s">
        <v>489</v>
      </c>
      <c r="Y18" s="41"/>
    </row>
    <row r="19" spans="1:25" ht="15" x14ac:dyDescent="0.25">
      <c r="A19">
        <v>1.84</v>
      </c>
      <c r="B19">
        <v>2</v>
      </c>
      <c r="C19" s="29">
        <f t="shared" si="0"/>
        <v>4.3478260869565188E-2</v>
      </c>
      <c r="D19" s="30">
        <f>IF(OR($A19="",$B19=""),"",A19*'MPTO_working_2-way'!$G18)</f>
        <v>1.92</v>
      </c>
      <c r="E19" s="32">
        <f>IF(OR($A19="",$B19=""),"",B19*'MPTO_working_2-way'!$G18)</f>
        <v>2.0869565217391304</v>
      </c>
      <c r="F19" s="30">
        <f>IF(OR($A19="",$B19=""),"",'MPTO_working_2-way'!D18)</f>
        <v>1.9166666666666665</v>
      </c>
      <c r="G19" s="32">
        <f>IF(OR($A19="",$B19=""),"",'MPTO_working_2-way'!E18)</f>
        <v>2.0909090909090908</v>
      </c>
      <c r="H19" s="30">
        <f>IF(OR($A19="",$B19=""),"",'OddsRatio_working_2-way'!M18)</f>
        <v>1.9165151389911681</v>
      </c>
      <c r="I19" s="30">
        <f>IF(OR($A19="",$B19=""),"",'OddsRatio_working_2-way'!N18)</f>
        <v>2.091089451179962</v>
      </c>
      <c r="J19" s="30">
        <f>IF('Log_working_2-way'!$D18="","",A19^('Log_working_2-way'!$D18))</f>
        <v>1.9149883303671131</v>
      </c>
      <c r="K19" s="32">
        <f>IF('Log_working_2-way'!$D18="","",B19^('Log_working_2-way'!$D18))</f>
        <v>2.0929101135076231</v>
      </c>
      <c r="L19" s="37">
        <f t="shared" si="9"/>
        <v>0.52083333333333337</v>
      </c>
      <c r="M19" s="37">
        <f t="shared" si="10"/>
        <v>0.47916666666666669</v>
      </c>
      <c r="N19" s="38">
        <v>115</v>
      </c>
      <c r="O19" s="38">
        <f t="shared" si="11"/>
        <v>52.500000000000007</v>
      </c>
      <c r="P19" s="38">
        <f t="shared" si="12"/>
        <v>57.5</v>
      </c>
      <c r="Q19" s="38">
        <f t="shared" si="13"/>
        <v>57.5</v>
      </c>
      <c r="R19" s="38">
        <f t="shared" si="14"/>
        <v>62.5</v>
      </c>
      <c r="S19" s="39">
        <f t="shared" si="15"/>
        <v>-4.9999999999999929</v>
      </c>
      <c r="T19" s="39">
        <f t="shared" si="16"/>
        <v>-5</v>
      </c>
      <c r="U19" t="s">
        <v>333</v>
      </c>
      <c r="V19" t="s">
        <v>328</v>
      </c>
      <c r="W19" t="s">
        <v>112</v>
      </c>
      <c r="X19" s="48" t="s">
        <v>489</v>
      </c>
      <c r="Y19" s="41"/>
    </row>
    <row r="20" spans="1:25" ht="15" x14ac:dyDescent="0.25">
      <c r="A20">
        <v>1.6</v>
      </c>
      <c r="B20">
        <v>2.37</v>
      </c>
      <c r="C20" s="29">
        <f t="shared" si="0"/>
        <v>4.6940928270042148E-2</v>
      </c>
      <c r="D20" s="30">
        <f>IF(OR($A20="",$B20=""),"",A20*'MPTO_working_2-way'!$G19)</f>
        <v>1.6751054852320675</v>
      </c>
      <c r="E20" s="32">
        <f>IF(OR($A20="",$B20=""),"",B20*'MPTO_working_2-way'!$G19)</f>
        <v>2.4812500000000002</v>
      </c>
      <c r="F20" s="30">
        <f>IF(OR($A20="",$B20=""),"",'MPTO_working_2-way'!D19)</f>
        <v>1.6624287593160894</v>
      </c>
      <c r="G20" s="32">
        <f>IF(OR($A20="",$B20=""),"",'MPTO_working_2-way'!E19)</f>
        <v>2.5095962938451355</v>
      </c>
      <c r="H20" s="30">
        <f>IF(OR($A20="",$B20=""),"",'OddsRatio_working_2-way'!M19)</f>
        <v>1.6617825960083583</v>
      </c>
      <c r="I20" s="30">
        <f>IF(OR($A20="",$B20=""),"",'OddsRatio_working_2-way'!N19)</f>
        <v>2.5110702608857518</v>
      </c>
      <c r="J20" s="30">
        <f>IF('Log_working_2-way'!$D19="","",A20^('Log_working_2-way'!$D19))</f>
        <v>1.6559759798683542</v>
      </c>
      <c r="K20" s="32">
        <f>IF('Log_working_2-way'!$D19="","",B20^('Log_working_2-way'!$D19))</f>
        <v>2.524446063100616</v>
      </c>
      <c r="L20" s="37">
        <f t="shared" si="9"/>
        <v>0.59697732997481112</v>
      </c>
      <c r="M20" s="37">
        <f t="shared" si="10"/>
        <v>0.40302267002518888</v>
      </c>
      <c r="N20" s="38">
        <v>116</v>
      </c>
      <c r="O20" s="38">
        <f t="shared" si="11"/>
        <v>43.500000000000014</v>
      </c>
      <c r="P20" s="38">
        <f t="shared" si="12"/>
        <v>67.05485232067511</v>
      </c>
      <c r="Q20" s="38">
        <f t="shared" si="13"/>
        <v>48.94514767932489</v>
      </c>
      <c r="R20" s="38">
        <f t="shared" si="14"/>
        <v>72.5</v>
      </c>
      <c r="S20" s="39">
        <f t="shared" si="15"/>
        <v>-5.4451476793248759</v>
      </c>
      <c r="T20" s="39">
        <f t="shared" si="16"/>
        <v>-5.4451476793248901</v>
      </c>
      <c r="U20" t="s">
        <v>184</v>
      </c>
      <c r="V20" t="s">
        <v>330</v>
      </c>
      <c r="W20" t="s">
        <v>112</v>
      </c>
      <c r="X20" s="48" t="s">
        <v>489</v>
      </c>
      <c r="Y20" s="41"/>
    </row>
    <row r="21" spans="1:25" ht="15" x14ac:dyDescent="0.25">
      <c r="A21">
        <v>1.33</v>
      </c>
      <c r="B21">
        <v>3.23</v>
      </c>
      <c r="C21" s="29">
        <f t="shared" si="0"/>
        <v>6.1477222467934522E-2</v>
      </c>
      <c r="D21" s="30">
        <f>IF(OR($A21="",$B21=""),"",A21*'MPTO_working_2-way'!$G20)</f>
        <v>1.411764705882353</v>
      </c>
      <c r="E21" s="32">
        <f>IF(OR($A21="",$B21=""),"",B21*'MPTO_working_2-way'!$G20)</f>
        <v>3.4285714285714284</v>
      </c>
      <c r="F21" s="30">
        <f>IF(OR($A21="",$B21=""),"",'MPTO_working_2-way'!D20)</f>
        <v>1.3866911990187061</v>
      </c>
      <c r="G21" s="32">
        <f>IF(OR($A21="",$B21=""),"",'MPTO_working_2-way'!E20)</f>
        <v>3.5860428231562249</v>
      </c>
      <c r="H21" s="30">
        <f>IF(OR($A21="",$B21=""),"",'OddsRatio_working_2-way'!M20)</f>
        <v>1.3846843677357699</v>
      </c>
      <c r="I21" s="30">
        <f>IF(OR($A21="",$B21=""),"",'OddsRatio_working_2-way'!N20)</f>
        <v>3.5995337577295956</v>
      </c>
      <c r="J21" s="30">
        <f>IF('Log_working_2-way'!$D20="","",A21^('Log_working_2-way'!$D20))</f>
        <v>1.3729740741980965</v>
      </c>
      <c r="K21" s="32">
        <f>IF('Log_working_2-way'!$D20="","",B21^('Log_working_2-way'!$D20))</f>
        <v>3.6811515037093403</v>
      </c>
      <c r="L21" s="37">
        <f t="shared" si="9"/>
        <v>0.70833333333333326</v>
      </c>
      <c r="M21" s="37">
        <f t="shared" si="10"/>
        <v>0.29166666666666669</v>
      </c>
      <c r="N21" s="38">
        <v>117</v>
      </c>
      <c r="O21" s="38">
        <f t="shared" si="11"/>
        <v>29.030075187969935</v>
      </c>
      <c r="P21" s="38">
        <f t="shared" si="12"/>
        <v>80.777089783281752</v>
      </c>
      <c r="Q21" s="38">
        <f t="shared" si="13"/>
        <v>36.222910216718269</v>
      </c>
      <c r="R21" s="38">
        <f t="shared" si="14"/>
        <v>87.969924812030072</v>
      </c>
      <c r="S21" s="39">
        <f t="shared" si="15"/>
        <v>-7.192835028748334</v>
      </c>
      <c r="T21" s="39">
        <f t="shared" si="16"/>
        <v>-7.1928350287483198</v>
      </c>
      <c r="U21" t="s">
        <v>212</v>
      </c>
      <c r="V21" t="s">
        <v>220</v>
      </c>
      <c r="W21" t="s">
        <v>437</v>
      </c>
      <c r="X21" s="48" t="s">
        <v>489</v>
      </c>
      <c r="Y21" s="41"/>
    </row>
    <row r="22" spans="1:25" ht="15" x14ac:dyDescent="0.25">
      <c r="A22">
        <v>2.0299999999999998</v>
      </c>
      <c r="B22">
        <v>1.88</v>
      </c>
      <c r="C22" s="29">
        <f t="shared" si="0"/>
        <v>2.4525731055444977E-2</v>
      </c>
      <c r="D22" s="30">
        <f>IF(OR($A22="",$B22=""),"",A22*'MPTO_working_2-way'!$G21)</f>
        <v>2.0797872340425529</v>
      </c>
      <c r="E22" s="32">
        <f>IF(OR($A22="",$B22=""),"",B22*'MPTO_working_2-way'!$G21)</f>
        <v>1.9261083743842364</v>
      </c>
      <c r="F22" s="30">
        <f>IF(OR($A22="",$B22=""),"",'MPTO_working_2-way'!D21)</f>
        <v>2.0818241326641935</v>
      </c>
      <c r="G22" s="32">
        <f>IF(OR($A22="",$B22=""),"",'MPTO_working_2-way'!E21)</f>
        <v>1.9243646631706333</v>
      </c>
      <c r="H22" s="30">
        <f>IF(OR($A22="",$B22=""),"",'OddsRatio_working_2-way'!M21)</f>
        <v>2.081875475946537</v>
      </c>
      <c r="I22" s="30">
        <f>IF(OR($A22="",$B22=""),"",'OddsRatio_working_2-way'!N21)</f>
        <v>1.9243207949834495</v>
      </c>
      <c r="J22" s="30">
        <f>IF('Log_working_2-way'!$D21="","",A22^('Log_working_2-way'!$D21))</f>
        <v>2.0827972819225606</v>
      </c>
      <c r="K22" s="32">
        <f>IF('Log_working_2-way'!$D21="","",B22^('Log_working_2-way'!$D21))</f>
        <v>1.9235339030630429</v>
      </c>
      <c r="L22" s="37">
        <f t="shared" si="9"/>
        <v>0.4808184143222507</v>
      </c>
      <c r="M22" s="37">
        <f t="shared" si="10"/>
        <v>0.51918158567774941</v>
      </c>
      <c r="N22" s="38">
        <v>118</v>
      </c>
      <c r="O22" s="38">
        <f t="shared" si="11"/>
        <v>59.871921182266</v>
      </c>
      <c r="P22" s="38">
        <f t="shared" si="12"/>
        <v>55.234042553191472</v>
      </c>
      <c r="Q22" s="38">
        <f t="shared" si="13"/>
        <v>62.765957446808507</v>
      </c>
      <c r="R22" s="38">
        <f t="shared" si="14"/>
        <v>58.128078817734</v>
      </c>
      <c r="S22" s="39">
        <f t="shared" si="15"/>
        <v>-2.8940362645425068</v>
      </c>
      <c r="T22" s="39">
        <f t="shared" si="16"/>
        <v>-2.8940362645425282</v>
      </c>
      <c r="U22" t="s">
        <v>211</v>
      </c>
      <c r="V22" t="s">
        <v>216</v>
      </c>
      <c r="W22" t="s">
        <v>437</v>
      </c>
      <c r="X22" s="48" t="s">
        <v>489</v>
      </c>
      <c r="Y22" s="41"/>
    </row>
    <row r="23" spans="1:25" ht="15" x14ac:dyDescent="0.25">
      <c r="A23">
        <v>1.78</v>
      </c>
      <c r="B23">
        <v>2.14</v>
      </c>
      <c r="C23" s="29">
        <f t="shared" si="0"/>
        <v>2.908747243515708E-2</v>
      </c>
      <c r="D23" s="30">
        <f>IF(OR($A23="",$B23=""),"",A23*'MPTO_working_2-way'!$G22)</f>
        <v>1.8317757009345796</v>
      </c>
      <c r="E23" s="32">
        <f>IF(OR($A23="",$B23=""),"",B23*'MPTO_working_2-way'!$G22)</f>
        <v>2.2022471910112364</v>
      </c>
      <c r="F23" s="30">
        <f>IF(OR($A23="",$B23=""),"",'MPTO_working_2-way'!D22)</f>
        <v>1.8273049985608751</v>
      </c>
      <c r="G23" s="32">
        <f>IF(OR($A23="",$B23=""),"",'MPTO_working_2-way'!E22)</f>
        <v>2.2087440565928333</v>
      </c>
      <c r="H23" s="30">
        <f>IF(OR($A23="",$B23=""),"",'OddsRatio_working_2-way'!M22)</f>
        <v>1.8271701918685113</v>
      </c>
      <c r="I23" s="30">
        <f>IF(OR($A23="",$B23=""),"",'OddsRatio_working_2-way'!N22)</f>
        <v>2.2089410496539781</v>
      </c>
      <c r="J23" s="30">
        <f>IF('Log_working_2-way'!$D22="","",A23^('Log_working_2-way'!$D22))</f>
        <v>1.8251471689098502</v>
      </c>
      <c r="K23" s="32">
        <f>IF('Log_working_2-way'!$D22="","",B23^('Log_working_2-way'!$D22))</f>
        <v>2.2119050245559748</v>
      </c>
      <c r="L23" s="37">
        <f t="shared" si="9"/>
        <v>0.54591836734693866</v>
      </c>
      <c r="M23" s="37">
        <f t="shared" si="10"/>
        <v>0.45408163265306112</v>
      </c>
      <c r="N23" s="38">
        <v>119</v>
      </c>
      <c r="O23" s="38">
        <f t="shared" si="11"/>
        <v>52.146067415730336</v>
      </c>
      <c r="P23" s="38">
        <f t="shared" si="12"/>
        <v>63.392523364485996</v>
      </c>
      <c r="Q23" s="38">
        <f t="shared" si="13"/>
        <v>55.607476635514018</v>
      </c>
      <c r="R23" s="38">
        <f t="shared" si="14"/>
        <v>66.853932584269671</v>
      </c>
      <c r="S23" s="39">
        <f t="shared" si="15"/>
        <v>-3.4614092197836825</v>
      </c>
      <c r="T23" s="39">
        <f t="shared" si="16"/>
        <v>-3.4614092197836754</v>
      </c>
      <c r="U23" t="s">
        <v>217</v>
      </c>
      <c r="V23" t="s">
        <v>213</v>
      </c>
      <c r="W23" t="s">
        <v>437</v>
      </c>
      <c r="X23" s="48" t="s">
        <v>489</v>
      </c>
      <c r="Y23" s="41"/>
    </row>
    <row r="24" spans="1:25" ht="15" x14ac:dyDescent="0.25">
      <c r="A24">
        <v>1.68</v>
      </c>
      <c r="B24">
        <v>2.31</v>
      </c>
      <c r="C24" s="29">
        <f t="shared" si="0"/>
        <v>2.813852813852824E-2</v>
      </c>
      <c r="D24" s="30">
        <f>IF(OR($A24="",$B24=""),"",A24*'MPTO_working_2-way'!$G23)</f>
        <v>1.7272727272727273</v>
      </c>
      <c r="E24" s="32">
        <f>IF(OR($A24="",$B24=""),"",B24*'MPTO_working_2-way'!$G23)</f>
        <v>2.3750000000000004</v>
      </c>
      <c r="F24" s="30">
        <f>IF(OR($A24="",$B24=""),"",'MPTO_working_2-way'!D23)</f>
        <v>1.7206703910614525</v>
      </c>
      <c r="G24" s="32">
        <f>IF(OR($A24="",$B24=""),"",'MPTO_working_2-way'!E23)</f>
        <v>2.3875968992248064</v>
      </c>
      <c r="H24" s="30">
        <f>IF(OR($A24="",$B24=""),"",'OddsRatio_working_2-way'!M23)</f>
        <v>1.7204748222288193</v>
      </c>
      <c r="I24" s="30">
        <f>IF(OR($A24="",$B24=""),"",'OddsRatio_working_2-way'!N23)</f>
        <v>2.3879735545878726</v>
      </c>
      <c r="J24" s="30">
        <f>IF('Log_working_2-way'!$D23="","",A24^('Log_working_2-way'!$D23))</f>
        <v>1.7174872145429791</v>
      </c>
      <c r="K24" s="32">
        <f>IF('Log_working_2-way'!$D23="","",B24^('Log_working_2-way'!$D23))</f>
        <v>2.3937530589126359</v>
      </c>
      <c r="L24" s="37">
        <f t="shared" si="9"/>
        <v>0.57894736842105265</v>
      </c>
      <c r="M24" s="37">
        <f t="shared" si="10"/>
        <v>0.42105263157894729</v>
      </c>
      <c r="N24" s="38">
        <v>120</v>
      </c>
      <c r="O24" s="38">
        <f t="shared" si="11"/>
        <v>48.571428571428569</v>
      </c>
      <c r="P24" s="38">
        <f t="shared" si="12"/>
        <v>68.051948051948045</v>
      </c>
      <c r="Q24" s="38">
        <f t="shared" si="13"/>
        <v>51.948051948051948</v>
      </c>
      <c r="R24" s="38">
        <f t="shared" si="14"/>
        <v>71.428571428571431</v>
      </c>
      <c r="S24" s="39">
        <f t="shared" si="15"/>
        <v>-3.3766233766233782</v>
      </c>
      <c r="T24" s="39">
        <f t="shared" si="16"/>
        <v>-3.3766233766233853</v>
      </c>
      <c r="U24" t="s">
        <v>186</v>
      </c>
      <c r="V24" t="s">
        <v>215</v>
      </c>
      <c r="W24" t="s">
        <v>437</v>
      </c>
      <c r="X24" s="48" t="s">
        <v>489</v>
      </c>
      <c r="Y24" s="41"/>
    </row>
    <row r="25" spans="1:25" ht="15" x14ac:dyDescent="0.25">
      <c r="A25">
        <v>2.2000000000000002</v>
      </c>
      <c r="B25">
        <v>1.74</v>
      </c>
      <c r="C25" s="29">
        <f t="shared" si="0"/>
        <v>2.925809822361547E-2</v>
      </c>
      <c r="D25" s="30">
        <f>IF(OR($A25="",$B25=""),"",A25*'MPTO_working_2-way'!$G24)</f>
        <v>2.264367816091954</v>
      </c>
      <c r="E25" s="32">
        <f>IF(OR($A25="",$B25=""),"",B25*'MPTO_working_2-way'!$G24)</f>
        <v>1.790909090909091</v>
      </c>
      <c r="F25" s="30">
        <f>IF(OR($A25="",$B25=""),"",'MPTO_working_2-way'!D24)</f>
        <v>2.2731591448931119</v>
      </c>
      <c r="G25" s="32">
        <f>IF(OR($A25="",$B25=""),"",'MPTO_working_2-way'!E24)</f>
        <v>1.78544776119403</v>
      </c>
      <c r="H25" s="30">
        <f>IF(OR($A25="",$B25=""),"",'OddsRatio_working_2-way'!M24)</f>
        <v>2.2734290799340271</v>
      </c>
      <c r="I25" s="30">
        <f>IF(OR($A25="",$B25=""),"",'OddsRatio_working_2-way'!N24)</f>
        <v>1.7852812659593167</v>
      </c>
      <c r="J25" s="30">
        <f>IF('Log_working_2-way'!$D24="","",A25^('Log_working_2-way'!$D24))</f>
        <v>2.2774497365044657</v>
      </c>
      <c r="K25" s="32">
        <f>IF('Log_working_2-way'!$D24="","",B25^('Log_working_2-way'!$D24))</f>
        <v>1.7828096647750074</v>
      </c>
      <c r="L25" s="37">
        <f t="shared" si="9"/>
        <v>0.44162436548223349</v>
      </c>
      <c r="M25" s="37">
        <f t="shared" si="10"/>
        <v>0.55837563451776651</v>
      </c>
      <c r="N25" s="38">
        <v>121</v>
      </c>
      <c r="O25" s="38">
        <f t="shared" si="11"/>
        <v>66.000000000000014</v>
      </c>
      <c r="P25" s="38">
        <f t="shared" si="12"/>
        <v>51.459770114942522</v>
      </c>
      <c r="Q25" s="38">
        <f t="shared" si="13"/>
        <v>69.540229885057471</v>
      </c>
      <c r="R25" s="38">
        <f t="shared" si="14"/>
        <v>55</v>
      </c>
      <c r="S25" s="39">
        <f t="shared" si="15"/>
        <v>-3.5402298850574567</v>
      </c>
      <c r="T25" s="39">
        <f t="shared" si="16"/>
        <v>-3.540229885057478</v>
      </c>
      <c r="U25" t="s">
        <v>214</v>
      </c>
      <c r="V25" t="s">
        <v>334</v>
      </c>
      <c r="W25" t="s">
        <v>437</v>
      </c>
      <c r="X25" s="48" t="s">
        <v>489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122</v>
      </c>
      <c r="O26" s="38">
        <f t="shared" si="11"/>
        <v>51.069767441860471</v>
      </c>
      <c r="P26" s="38">
        <f t="shared" si="12"/>
        <v>67.291479820627799</v>
      </c>
      <c r="Q26" s="38">
        <f t="shared" si="13"/>
        <v>54.708520179372201</v>
      </c>
      <c r="R26" s="38">
        <f t="shared" si="14"/>
        <v>70.930232558139537</v>
      </c>
      <c r="S26" s="39">
        <f t="shared" si="15"/>
        <v>-3.6387527375117301</v>
      </c>
      <c r="T26" s="39">
        <f t="shared" si="16"/>
        <v>-3.6387527375117372</v>
      </c>
      <c r="U26" t="s">
        <v>221</v>
      </c>
      <c r="V26" t="s">
        <v>218</v>
      </c>
      <c r="W26" t="s">
        <v>437</v>
      </c>
      <c r="X26" s="48" t="s">
        <v>489</v>
      </c>
      <c r="Y26" s="41"/>
    </row>
    <row r="27" spans="1:25" ht="15" x14ac:dyDescent="0.25">
      <c r="A27">
        <v>1.97</v>
      </c>
      <c r="B27">
        <v>1.92</v>
      </c>
      <c r="C27" s="29">
        <f t="shared" si="0"/>
        <v>2.844754653130277E-2</v>
      </c>
      <c r="D27" s="30">
        <f>IF(OR($A27="",$B27=""),"",A27*'MPTO_working_2-way'!$G26)</f>
        <v>2.0260416666666665</v>
      </c>
      <c r="E27" s="32">
        <f>IF(OR($A27="",$B27=""),"",B27*'MPTO_working_2-way'!$G26)</f>
        <v>1.9746192893401013</v>
      </c>
      <c r="F27" s="30">
        <f>IF(OR($A27="",$B27=""),"",'MPTO_working_2-way'!D26)</f>
        <v>2.0267924123888115</v>
      </c>
      <c r="G27" s="32">
        <f>IF(OR($A27="",$B27=""),"",'MPTO_working_2-way'!E26)</f>
        <v>1.9739066903246005</v>
      </c>
      <c r="H27" s="30">
        <f>IF(OR($A27="",$B27=""),"",'OddsRatio_working_2-way'!M26)</f>
        <v>2.0268144068364817</v>
      </c>
      <c r="I27" s="30">
        <f>IF(OR($A27="",$B27=""),"",'OddsRatio_working_2-way'!N26)</f>
        <v>1.9738858291644976</v>
      </c>
      <c r="J27" s="30">
        <f>IF('Log_working_2-way'!$D26="","",A27^('Log_working_2-way'!$D26))</f>
        <v>2.0271548987306875</v>
      </c>
      <c r="K27" s="32">
        <f>IF('Log_working_2-way'!$D26="","",B27^('Log_working_2-way'!$D26))</f>
        <v>1.9735629954505829</v>
      </c>
      <c r="L27" s="37">
        <f t="shared" si="9"/>
        <v>0.49357326478149105</v>
      </c>
      <c r="M27" s="37">
        <f t="shared" si="10"/>
        <v>0.50642673521850901</v>
      </c>
      <c r="N27" s="38">
        <v>123</v>
      </c>
      <c r="O27" s="38">
        <f t="shared" si="11"/>
        <v>60.563451776649742</v>
      </c>
      <c r="P27" s="38">
        <f t="shared" si="12"/>
        <v>58.9375</v>
      </c>
      <c r="Q27" s="38">
        <f t="shared" si="13"/>
        <v>64.0625</v>
      </c>
      <c r="R27" s="38">
        <f t="shared" si="14"/>
        <v>62.43654822335025</v>
      </c>
      <c r="S27" s="39">
        <f t="shared" si="15"/>
        <v>-3.4990482233502576</v>
      </c>
      <c r="T27" s="39">
        <f t="shared" si="16"/>
        <v>-3.4990482233502505</v>
      </c>
      <c r="U27" t="s">
        <v>121</v>
      </c>
      <c r="V27" t="s">
        <v>339</v>
      </c>
      <c r="W27" t="s">
        <v>154</v>
      </c>
      <c r="X27" s="48" t="s">
        <v>489</v>
      </c>
      <c r="Y27" s="41"/>
    </row>
    <row r="28" spans="1:25" ht="15" x14ac:dyDescent="0.25">
      <c r="A28">
        <v>1.79</v>
      </c>
      <c r="B28">
        <v>2.11</v>
      </c>
      <c r="C28" s="29">
        <f t="shared" si="0"/>
        <v>3.2592867166194583E-2</v>
      </c>
      <c r="D28" s="30">
        <f>IF(OR($A28="",$B28=""),"",A28*'MPTO_working_2-way'!$G27)</f>
        <v>1.8483412322274884</v>
      </c>
      <c r="E28" s="32">
        <f>IF(OR($A28="",$B28=""),"",B28*'MPTO_working_2-way'!$G27)</f>
        <v>2.1787709497206706</v>
      </c>
      <c r="F28" s="30">
        <f>IF(OR($A28="",$B28=""),"",'MPTO_working_2-way'!D27)</f>
        <v>1.8437843247333352</v>
      </c>
      <c r="G28" s="32">
        <f>IF(OR($A28="",$B28=""),"",'MPTO_working_2-way'!E27)</f>
        <v>2.1851369724319478</v>
      </c>
      <c r="H28" s="30">
        <f>IF(OR($A28="",$B28=""),"",'OddsRatio_working_2-way'!M27)</f>
        <v>1.8436300798997822</v>
      </c>
      <c r="I28" s="30">
        <f>IF(OR($A28="",$B28=""),"",'OddsRatio_working_2-way'!N27)</f>
        <v>2.1853536565680476</v>
      </c>
      <c r="J28" s="30">
        <f>IF('Log_working_2-way'!$D27="","",A28^('Log_working_2-way'!$D27))</f>
        <v>1.8415626408173078</v>
      </c>
      <c r="K28" s="32">
        <f>IF('Log_working_2-way'!$D27="","",B28^('Log_working_2-way'!$D27))</f>
        <v>2.1882656756587764</v>
      </c>
      <c r="L28" s="37">
        <f t="shared" si="9"/>
        <v>0.54102564102564099</v>
      </c>
      <c r="M28" s="37">
        <f t="shared" si="10"/>
        <v>0.4589743589743589</v>
      </c>
      <c r="N28" s="38">
        <v>124</v>
      </c>
      <c r="O28" s="38">
        <f t="shared" si="11"/>
        <v>54.726256983240226</v>
      </c>
      <c r="P28" s="38">
        <f t="shared" si="12"/>
        <v>65.232227488151651</v>
      </c>
      <c r="Q28" s="38">
        <f t="shared" si="13"/>
        <v>58.767772511848342</v>
      </c>
      <c r="R28" s="38">
        <f t="shared" si="14"/>
        <v>69.273743016759767</v>
      </c>
      <c r="S28" s="39">
        <f t="shared" si="15"/>
        <v>-4.0415155286081159</v>
      </c>
      <c r="T28" s="39">
        <f t="shared" si="16"/>
        <v>-4.0415155286081159</v>
      </c>
      <c r="U28" t="s">
        <v>338</v>
      </c>
      <c r="V28" t="s">
        <v>190</v>
      </c>
      <c r="W28" t="s">
        <v>154</v>
      </c>
      <c r="X28" s="48" t="s">
        <v>489</v>
      </c>
      <c r="Y28" s="41"/>
    </row>
    <row r="29" spans="1:25" ht="15" x14ac:dyDescent="0.25">
      <c r="A29">
        <v>1.58</v>
      </c>
      <c r="B29">
        <v>2.48</v>
      </c>
      <c r="C29" s="29">
        <f t="shared" si="0"/>
        <v>3.61371988566761E-2</v>
      </c>
      <c r="D29" s="30">
        <f>IF(OR($A29="",$B29=""),"",A29*'MPTO_working_2-way'!$G28)</f>
        <v>1.6370967741935483</v>
      </c>
      <c r="E29" s="32">
        <f>IF(OR($A29="",$B29=""),"",B29*'MPTO_working_2-way'!$G28)</f>
        <v>2.5696202531645569</v>
      </c>
      <c r="F29" s="30">
        <f>IF(OR($A29="",$B29=""),"",'MPTO_working_2-way'!D28)</f>
        <v>1.6264320106259338</v>
      </c>
      <c r="G29" s="32">
        <f>IF(OR($A29="",$B29=""),"",'MPTO_working_2-way'!E28)</f>
        <v>2.5963424330771265</v>
      </c>
      <c r="H29" s="30">
        <f>IF(OR($A29="",$B29=""),"",'OddsRatio_working_2-way'!M28)</f>
        <v>1.6260126930757011</v>
      </c>
      <c r="I29" s="30">
        <f>IF(OR($A29="",$B29=""),"",'OddsRatio_working_2-way'!N28)</f>
        <v>2.5974116995724779</v>
      </c>
      <c r="J29" s="30">
        <f>IF('Log_working_2-way'!$D28="","",A29^('Log_working_2-way'!$D28))</f>
        <v>1.6211538390924995</v>
      </c>
      <c r="K29" s="32">
        <f>IF('Log_working_2-way'!$D28="","",B29^('Log_working_2-way'!$D28))</f>
        <v>2.6099071390443571</v>
      </c>
      <c r="L29" s="37">
        <f t="shared" si="9"/>
        <v>0.61083743842364535</v>
      </c>
      <c r="M29" s="37">
        <f t="shared" si="10"/>
        <v>0.3891625615763547</v>
      </c>
      <c r="N29" s="38">
        <v>125</v>
      </c>
      <c r="O29" s="38">
        <f t="shared" si="11"/>
        <v>45.886075949367083</v>
      </c>
      <c r="P29" s="38">
        <f t="shared" si="12"/>
        <v>74.596774193548399</v>
      </c>
      <c r="Q29" s="38">
        <f t="shared" si="13"/>
        <v>50.403225806451616</v>
      </c>
      <c r="R29" s="38">
        <f t="shared" si="14"/>
        <v>79.113924050632903</v>
      </c>
      <c r="S29" s="39">
        <f t="shared" si="15"/>
        <v>-4.517149857084533</v>
      </c>
      <c r="T29" s="39">
        <f t="shared" si="16"/>
        <v>-4.5171498570845046</v>
      </c>
      <c r="U29" t="s">
        <v>228</v>
      </c>
      <c r="V29" t="s">
        <v>122</v>
      </c>
      <c r="W29" t="s">
        <v>154</v>
      </c>
      <c r="X29" s="48" t="s">
        <v>489</v>
      </c>
      <c r="Y29" s="41"/>
    </row>
    <row r="30" spans="1:25" s="35" customFormat="1" ht="15" x14ac:dyDescent="0.25">
      <c r="A30">
        <v>1.81</v>
      </c>
      <c r="B30">
        <v>2.08</v>
      </c>
      <c r="C30" s="29">
        <f t="shared" si="0"/>
        <v>3.3255418614534626E-2</v>
      </c>
      <c r="D30" s="30">
        <f>IF(OR($A30="",$B30=""),"",A30*'MPTO_working_2-way'!$G29)</f>
        <v>1.8701923076923077</v>
      </c>
      <c r="E30" s="32">
        <f>IF(OR($A30="",$B30=""),"",B30*'MPTO_working_2-way'!$G29)</f>
        <v>2.1491712707182322</v>
      </c>
      <c r="F30" s="30">
        <f>IF(OR($A30="",$B30=""),"",'MPTO_working_2-way'!D29)</f>
        <v>1.8661643699811639</v>
      </c>
      <c r="G30" s="32">
        <f>IF(OR($A30="",$B30=""),"",'MPTO_working_2-way'!E29)</f>
        <v>2.1545152798443401</v>
      </c>
      <c r="H30" s="30">
        <f>IF(OR($A30="",$B30=""),"",'OddsRatio_working_2-way'!M29)</f>
        <v>1.8660254037844384</v>
      </c>
      <c r="I30" s="30">
        <f>IF(OR($A30="",$B30=""),"",'OddsRatio_working_2-way'!N29)</f>
        <v>2.1547005383792519</v>
      </c>
      <c r="J30" s="30">
        <f>IF('Log_working_2-way'!$D29="","",A30^('Log_working_2-way'!$D29))</f>
        <v>1.8641966683390954</v>
      </c>
      <c r="K30" s="32">
        <f>IF('Log_working_2-way'!$D29="","",B30^('Log_working_2-way'!$D29))</f>
        <v>2.1571440120474694</v>
      </c>
      <c r="L30" s="37">
        <f t="shared" si="9"/>
        <v>0.53470437017994854</v>
      </c>
      <c r="M30" s="37">
        <f t="shared" si="10"/>
        <v>0.46529562982005135</v>
      </c>
      <c r="N30" s="38">
        <v>126</v>
      </c>
      <c r="O30" s="38">
        <f t="shared" si="11"/>
        <v>56.386740331491715</v>
      </c>
      <c r="P30" s="38">
        <f t="shared" si="12"/>
        <v>65.423076923076906</v>
      </c>
      <c r="Q30" s="38">
        <f t="shared" si="13"/>
        <v>60.576923076923073</v>
      </c>
      <c r="R30" s="38">
        <f t="shared" si="14"/>
        <v>69.613259668508292</v>
      </c>
      <c r="S30" s="39">
        <f t="shared" si="15"/>
        <v>-4.1901827454313576</v>
      </c>
      <c r="T30" s="39">
        <f t="shared" si="16"/>
        <v>-4.190182745431386</v>
      </c>
      <c r="U30" t="s">
        <v>224</v>
      </c>
      <c r="V30" t="s">
        <v>222</v>
      </c>
      <c r="W30" t="s">
        <v>154</v>
      </c>
      <c r="X30" s="48" t="s">
        <v>489</v>
      </c>
      <c r="Y30" s="41"/>
    </row>
    <row r="31" spans="1:25" ht="15" x14ac:dyDescent="0.25">
      <c r="A31">
        <v>1.58</v>
      </c>
      <c r="B31">
        <v>2.5299999999999998</v>
      </c>
      <c r="C31" s="29">
        <f t="shared" si="0"/>
        <v>2.8168309401110703E-2</v>
      </c>
      <c r="D31" s="30">
        <f>IF(OR($A31="",$B31=""),"",A31*'MPTO_working_2-way'!$G30)</f>
        <v>1.6245059288537549</v>
      </c>
      <c r="E31" s="32">
        <f>IF(OR($A31="",$B31=""),"",B31*'MPTO_working_2-way'!$G30)</f>
        <v>2.6012658227848098</v>
      </c>
      <c r="F31" s="30">
        <f>IF(OR($A31="",$B31=""),"",'MPTO_working_2-way'!D30)</f>
        <v>1.6159598981283099</v>
      </c>
      <c r="G31" s="32">
        <f>IF(OR($A31="",$B31=""),"",'MPTO_working_2-way'!E30)</f>
        <v>2.6234823127912317</v>
      </c>
      <c r="H31" s="30">
        <f>IF(OR($A31="",$B31=""),"",'OddsRatio_working_2-way'!M30)</f>
        <v>1.6156987634551996</v>
      </c>
      <c r="I31" s="30">
        <f>IF(OR($A31="",$B31=""),"",'OddsRatio_working_2-way'!N30)</f>
        <v>2.6241708760111284</v>
      </c>
      <c r="J31" s="30">
        <f>IF('Log_working_2-way'!$D30="","",A31^('Log_working_2-way'!$D30))</f>
        <v>1.6118203487716556</v>
      </c>
      <c r="K31" s="32">
        <f>IF('Log_working_2-way'!$D30="","",B31^('Log_working_2-way'!$D30))</f>
        <v>2.6344667221475415</v>
      </c>
      <c r="L31" s="37">
        <f t="shared" si="9"/>
        <v>0.61557177615571779</v>
      </c>
      <c r="M31" s="37">
        <f t="shared" si="10"/>
        <v>0.38442822384428227</v>
      </c>
      <c r="N31" s="38">
        <v>127</v>
      </c>
      <c r="O31" s="38">
        <f t="shared" si="11"/>
        <v>46.620253164556956</v>
      </c>
      <c r="P31" s="38">
        <f t="shared" si="12"/>
        <v>76.802371541501984</v>
      </c>
      <c r="Q31" s="38">
        <f t="shared" si="13"/>
        <v>50.197628458498031</v>
      </c>
      <c r="R31" s="38">
        <f t="shared" si="14"/>
        <v>80.379746835443029</v>
      </c>
      <c r="S31" s="39">
        <f t="shared" si="15"/>
        <v>-3.5773752939410741</v>
      </c>
      <c r="T31" s="39">
        <f t="shared" si="16"/>
        <v>-3.5773752939410457</v>
      </c>
      <c r="U31" t="s">
        <v>483</v>
      </c>
      <c r="V31" t="s">
        <v>175</v>
      </c>
      <c r="W31" t="s">
        <v>155</v>
      </c>
      <c r="X31" s="48" t="s">
        <v>489</v>
      </c>
      <c r="Y31" s="41"/>
    </row>
    <row r="32" spans="1:25" ht="15" x14ac:dyDescent="0.25">
      <c r="A32">
        <v>1.85</v>
      </c>
      <c r="B32">
        <v>2.06</v>
      </c>
      <c r="C32" s="29">
        <f t="shared" si="0"/>
        <v>2.5977433744424072E-2</v>
      </c>
      <c r="D32" s="30">
        <f>IF(OR($A32="",$B32=""),"",A32*'MPTO_working_2-way'!$G31)</f>
        <v>1.8980582524271847</v>
      </c>
      <c r="E32" s="32">
        <f>IF(OR($A32="",$B32=""),"",B32*'MPTO_working_2-way'!$G31)</f>
        <v>2.1135135135135137</v>
      </c>
      <c r="F32" s="30">
        <f>IF(OR($A32="",$B32=""),"",'MPTO_working_2-way'!D31)</f>
        <v>1.8955483710519774</v>
      </c>
      <c r="G32" s="32">
        <f>IF(OR($A32="",$B32=""),"",'MPTO_working_2-way'!E31)</f>
        <v>2.1166342682588173</v>
      </c>
      <c r="H32" s="30">
        <f>IF(OR($A32="",$B32=""),"",'OddsRatio_working_2-way'!M31)</f>
        <v>1.8954813188742858</v>
      </c>
      <c r="I32" s="30">
        <f>IF(OR($A32="",$B32=""),"",'OddsRatio_working_2-way'!N31)</f>
        <v>2.1167178800079327</v>
      </c>
      <c r="J32" s="30">
        <f>IF('Log_working_2-way'!$D31="","",A32^('Log_working_2-way'!$D31))</f>
        <v>1.8943477245799318</v>
      </c>
      <c r="K32" s="32">
        <f>IF('Log_working_2-way'!$D31="","",B32^('Log_working_2-way'!$D31))</f>
        <v>2.1181333306010104</v>
      </c>
      <c r="L32" s="37">
        <f t="shared" si="9"/>
        <v>0.52685421994884907</v>
      </c>
      <c r="M32" s="37">
        <f t="shared" si="10"/>
        <v>0.47314578005115088</v>
      </c>
      <c r="N32" s="38">
        <v>128</v>
      </c>
      <c r="O32" s="38">
        <f t="shared" si="11"/>
        <v>58.810810810810807</v>
      </c>
      <c r="P32" s="38">
        <f t="shared" si="12"/>
        <v>65.864077669902912</v>
      </c>
      <c r="Q32" s="38">
        <f t="shared" si="13"/>
        <v>62.135922330097088</v>
      </c>
      <c r="R32" s="38">
        <f t="shared" si="14"/>
        <v>69.189189189189179</v>
      </c>
      <c r="S32" s="39">
        <f t="shared" si="15"/>
        <v>-3.3251115192862812</v>
      </c>
      <c r="T32" s="39">
        <f t="shared" si="16"/>
        <v>-3.325111519286267</v>
      </c>
      <c r="U32" t="s">
        <v>174</v>
      </c>
      <c r="V32" t="s">
        <v>173</v>
      </c>
      <c r="W32" t="s">
        <v>155</v>
      </c>
      <c r="X32" s="48" t="s">
        <v>489</v>
      </c>
      <c r="Y32" s="41"/>
    </row>
    <row r="33" spans="1:25" ht="15" x14ac:dyDescent="0.25">
      <c r="A33">
        <v>2.11</v>
      </c>
      <c r="B33">
        <v>1.8</v>
      </c>
      <c r="C33" s="29">
        <f t="shared" si="0"/>
        <v>2.9489204844655115E-2</v>
      </c>
      <c r="D33" s="30">
        <f>IF(OR($A33="",$B33=""),"",A33*'MPTO_working_2-way'!$G32)</f>
        <v>2.1722222222222221</v>
      </c>
      <c r="E33" s="32">
        <f>IF(OR($A33="",$B33=""),"",B33*'MPTO_working_2-way'!$G32)</f>
        <v>1.8530805687203793</v>
      </c>
      <c r="F33" s="30">
        <f>IF(OR($A33="",$B33=""),"",'MPTO_working_2-way'!D32)</f>
        <v>2.1777522935779814</v>
      </c>
      <c r="G33" s="32">
        <f>IF(OR($A33="",$B33=""),"",'MPTO_working_2-way'!E32)</f>
        <v>1.8490749756572542</v>
      </c>
      <c r="H33" s="30">
        <f>IF(OR($A33="",$B33=""),"",'OddsRatio_working_2-way'!M32)</f>
        <v>2.1779218989389744</v>
      </c>
      <c r="I33" s="30">
        <f>IF(OR($A33="",$B33=""),"",'OddsRatio_working_2-way'!N32)</f>
        <v>1.8489527199560174</v>
      </c>
      <c r="J33" s="30">
        <f>IF('Log_working_2-way'!$D32="","",A33^('Log_working_2-way'!$D32))</f>
        <v>2.1804431814833727</v>
      </c>
      <c r="K33" s="32">
        <f>IF('Log_working_2-way'!$D32="","",B33^('Log_working_2-way'!$D32))</f>
        <v>1.847139460573918</v>
      </c>
      <c r="L33" s="37">
        <f t="shared" si="9"/>
        <v>0.46035805626598469</v>
      </c>
      <c r="M33" s="37">
        <f t="shared" si="10"/>
        <v>0.53964194373401531</v>
      </c>
      <c r="N33" s="38">
        <v>129</v>
      </c>
      <c r="O33" s="38">
        <f t="shared" si="11"/>
        <v>67.862559241706165</v>
      </c>
      <c r="P33" s="38">
        <f t="shared" si="12"/>
        <v>57.333333333333343</v>
      </c>
      <c r="Q33" s="38">
        <f t="shared" si="13"/>
        <v>71.666666666666671</v>
      </c>
      <c r="R33" s="38">
        <f t="shared" si="14"/>
        <v>61.137440758293842</v>
      </c>
      <c r="S33" s="39">
        <f t="shared" si="15"/>
        <v>-3.804107424960506</v>
      </c>
      <c r="T33" s="39">
        <f t="shared" si="16"/>
        <v>-3.8041074249604989</v>
      </c>
      <c r="U33" t="s">
        <v>123</v>
      </c>
      <c r="V33" t="s">
        <v>484</v>
      </c>
      <c r="W33" t="s">
        <v>155</v>
      </c>
      <c r="X33" s="48" t="s">
        <v>489</v>
      </c>
      <c r="Y33" s="41"/>
    </row>
    <row r="34" spans="1:25" ht="15" x14ac:dyDescent="0.25">
      <c r="A34">
        <v>2.35</v>
      </c>
      <c r="B34">
        <v>1.66</v>
      </c>
      <c r="C34" s="29">
        <f t="shared" si="0"/>
        <v>2.7941553447834E-2</v>
      </c>
      <c r="D34" s="30">
        <f>IF(OR($A34="",$B34=""),"",A34*'MPTO_working_2-way'!$G33)</f>
        <v>2.4156626506024099</v>
      </c>
      <c r="E34" s="32">
        <f>IF(OR($A34="",$B34=""),"",B34*'MPTO_working_2-way'!$G33)</f>
        <v>1.7063829787234044</v>
      </c>
      <c r="F34" s="30">
        <f>IF(OR($A34="",$B34=""),"",'MPTO_working_2-way'!D33)</f>
        <v>2.4297726564933044</v>
      </c>
      <c r="G34" s="32">
        <f>IF(OR($A34="",$B34=""),"",'MPTO_working_2-way'!E33)</f>
        <v>1.6994118928338053</v>
      </c>
      <c r="H34" s="30">
        <f>IF(OR($A34="",$B34=""),"",'OddsRatio_working_2-way'!M33)</f>
        <v>2.4301938838683887</v>
      </c>
      <c r="I34" s="30">
        <f>IF(OR($A34="",$B34=""),"",'OddsRatio_working_2-way'!N33)</f>
        <v>1.6992058987801013</v>
      </c>
      <c r="J34" s="30">
        <f>IF('Log_working_2-way'!$D33="","",A34^('Log_working_2-way'!$D33))</f>
        <v>2.4366771636172895</v>
      </c>
      <c r="K34" s="32">
        <f>IF('Log_working_2-way'!$D33="","",B34^('Log_working_2-way'!$D33))</f>
        <v>1.6960505987873902</v>
      </c>
      <c r="L34" s="37">
        <f t="shared" si="9"/>
        <v>0.41396508728179549</v>
      </c>
      <c r="M34" s="37">
        <f t="shared" si="10"/>
        <v>0.5860349127182044</v>
      </c>
      <c r="N34" s="38">
        <v>130</v>
      </c>
      <c r="O34" s="38">
        <f t="shared" si="11"/>
        <v>74.680851063829792</v>
      </c>
      <c r="P34" s="38">
        <f t="shared" si="12"/>
        <v>51.6867469879518</v>
      </c>
      <c r="Q34" s="38">
        <f t="shared" si="13"/>
        <v>78.313253012048193</v>
      </c>
      <c r="R34" s="38">
        <f t="shared" si="14"/>
        <v>55.319148936170215</v>
      </c>
      <c r="S34" s="39">
        <f t="shared" si="15"/>
        <v>-3.6324019482184013</v>
      </c>
      <c r="T34" s="39">
        <f t="shared" si="16"/>
        <v>-3.6324019482184156</v>
      </c>
      <c r="U34" t="s">
        <v>157</v>
      </c>
      <c r="V34" t="s">
        <v>229</v>
      </c>
      <c r="W34" t="s">
        <v>155</v>
      </c>
      <c r="X34" s="48" t="s">
        <v>489</v>
      </c>
      <c r="Y34" s="41"/>
    </row>
    <row r="35" spans="1:25" ht="15" x14ac:dyDescent="0.25">
      <c r="A35">
        <v>2.34</v>
      </c>
      <c r="B35">
        <v>1.66</v>
      </c>
      <c r="C35" s="29">
        <f t="shared" si="0"/>
        <v>2.9760065904644417E-2</v>
      </c>
      <c r="D35" s="30">
        <f>IF(OR($A35="",$B35=""),"",A35*'MPTO_working_2-way'!$G34)</f>
        <v>2.4096385542168677</v>
      </c>
      <c r="E35" s="32">
        <f>IF(OR($A35="",$B35=""),"",B35*'MPTO_working_2-way'!$G34)</f>
        <v>1.7094017094017095</v>
      </c>
      <c r="F35" s="30">
        <f>IF(OR($A35="",$B35=""),"",'MPTO_working_2-way'!D34)</f>
        <v>2.4244164274123086</v>
      </c>
      <c r="G35" s="32">
        <f>IF(OR($A35="",$B35=""),"",'MPTO_working_2-way'!E34)</f>
        <v>1.7020418894049603</v>
      </c>
      <c r="H35" s="30">
        <f>IF(OR($A35="",$B35=""),"",'OddsRatio_working_2-way'!M34)</f>
        <v>2.4248870236980302</v>
      </c>
      <c r="I35" s="30">
        <f>IF(OR($A35="",$B35=""),"",'OddsRatio_working_2-way'!N34)</f>
        <v>1.7018100265975373</v>
      </c>
      <c r="J35" s="30">
        <f>IF('Log_working_2-way'!$D34="","",A35^('Log_working_2-way'!$D34))</f>
        <v>2.4316899199135542</v>
      </c>
      <c r="K35" s="32">
        <f>IF('Log_working_2-way'!$D34="","",B35^('Log_working_2-way'!$D34))</f>
        <v>1.6984752676475883</v>
      </c>
      <c r="L35" s="37">
        <f t="shared" si="9"/>
        <v>0.41499999999999998</v>
      </c>
      <c r="M35" s="37">
        <f t="shared" si="10"/>
        <v>0.58499999999999996</v>
      </c>
      <c r="N35" s="38">
        <v>131</v>
      </c>
      <c r="O35" s="38">
        <f t="shared" si="11"/>
        <v>75.01709401709401</v>
      </c>
      <c r="P35" s="38">
        <f t="shared" si="12"/>
        <v>52.084337349397586</v>
      </c>
      <c r="Q35" s="38">
        <f t="shared" si="13"/>
        <v>78.915662650602414</v>
      </c>
      <c r="R35" s="38">
        <f t="shared" si="14"/>
        <v>55.98290598290599</v>
      </c>
      <c r="S35" s="39">
        <f t="shared" si="15"/>
        <v>-3.898568633508404</v>
      </c>
      <c r="T35" s="39">
        <f t="shared" si="16"/>
        <v>-3.898568633508404</v>
      </c>
      <c r="U35" t="s">
        <v>170</v>
      </c>
      <c r="V35" t="s">
        <v>169</v>
      </c>
      <c r="W35" t="s">
        <v>155</v>
      </c>
      <c r="X35" s="48" t="s">
        <v>489</v>
      </c>
      <c r="Y35" s="41"/>
    </row>
    <row r="36" spans="1:25" ht="15" x14ac:dyDescent="0.25">
      <c r="A36">
        <v>2.6</v>
      </c>
      <c r="B36">
        <v>1.55</v>
      </c>
      <c r="C36" s="29">
        <f t="shared" si="0"/>
        <v>2.9776674937965097E-2</v>
      </c>
      <c r="D36" s="30">
        <f>IF(OR($A36="",$B36=""),"",A36*'MPTO_working_2-way'!$G35)</f>
        <v>2.6774193548387095</v>
      </c>
      <c r="E36" s="32">
        <f>IF(OR($A36="",$B36=""),"",B36*'MPTO_working_2-way'!$G35)</f>
        <v>1.596153846153846</v>
      </c>
      <c r="F36" s="30">
        <f>IF(OR($A36="",$B36=""),"",'MPTO_working_2-way'!D35)</f>
        <v>2.7046979865771807</v>
      </c>
      <c r="G36" s="32">
        <f>IF(OR($A36="",$B36=""),"",'MPTO_working_2-way'!E35)</f>
        <v>1.5866141732283463</v>
      </c>
      <c r="H36" s="30">
        <f>IF(OR($A36="",$B36=""),"",'OddsRatio_working_2-way'!M35)</f>
        <v>2.7056057308448831</v>
      </c>
      <c r="I36" s="30">
        <f>IF(OR($A36="",$B36=""),"",'OddsRatio_working_2-way'!N35)</f>
        <v>1.5863019699779282</v>
      </c>
      <c r="J36" s="30">
        <f>IF('Log_working_2-way'!$D35="","",A36^('Log_working_2-way'!$D35))</f>
        <v>2.7183212498277745</v>
      </c>
      <c r="K36" s="32">
        <f>IF('Log_working_2-way'!$D35="","",B36^('Log_working_2-way'!$D35))</f>
        <v>1.5819633552807311</v>
      </c>
      <c r="L36" s="37">
        <f t="shared" si="9"/>
        <v>0.37349397590361449</v>
      </c>
      <c r="M36" s="37">
        <f t="shared" si="10"/>
        <v>0.62650602409638556</v>
      </c>
      <c r="N36" s="38">
        <v>132</v>
      </c>
      <c r="O36" s="38">
        <f t="shared" si="11"/>
        <v>81.230769230769212</v>
      </c>
      <c r="P36" s="38">
        <f t="shared" si="12"/>
        <v>46.838709677419352</v>
      </c>
      <c r="Q36" s="38">
        <f t="shared" si="13"/>
        <v>85.161290322580641</v>
      </c>
      <c r="R36" s="38">
        <f t="shared" si="14"/>
        <v>50.769230769230766</v>
      </c>
      <c r="S36" s="39">
        <f t="shared" si="15"/>
        <v>-3.9305210918114284</v>
      </c>
      <c r="T36" s="39">
        <f t="shared" si="16"/>
        <v>-3.9305210918114142</v>
      </c>
      <c r="U36" t="s">
        <v>183</v>
      </c>
      <c r="V36" t="s">
        <v>171</v>
      </c>
      <c r="W36" t="s">
        <v>155</v>
      </c>
      <c r="X36" s="48" t="s">
        <v>489</v>
      </c>
      <c r="Y36" s="41"/>
    </row>
    <row r="37" spans="1:25" ht="15" x14ac:dyDescent="0.25">
      <c r="A37">
        <v>1.49</v>
      </c>
      <c r="B37">
        <v>2.74</v>
      </c>
      <c r="C37" s="29">
        <f t="shared" si="0"/>
        <v>3.6104443246950613E-2</v>
      </c>
      <c r="D37" s="30">
        <f>IF(OR($A37="",$B37=""),"",A37*'MPTO_working_2-way'!$G36)</f>
        <v>1.5437956204379564</v>
      </c>
      <c r="E37" s="32">
        <f>IF(OR($A37="",$B37=""),"",B37*'MPTO_working_2-way'!$G36)</f>
        <v>2.838926174496645</v>
      </c>
      <c r="F37" s="30">
        <f>IF(OR($A37="",$B37=""),"",'MPTO_working_2-way'!D36)</f>
        <v>1.5311855380114767</v>
      </c>
      <c r="G37" s="32">
        <f>IF(OR($A37="",$B37=""),"",'MPTO_working_2-way'!E36)</f>
        <v>2.882581374002684</v>
      </c>
      <c r="H37" s="30">
        <f>IF(OR($A37="",$B37=""),"",'OddsRatio_working_2-way'!M36)</f>
        <v>1.5306686305052322</v>
      </c>
      <c r="I37" s="30">
        <f>IF(OR($A37="",$B37=""),"",'OddsRatio_working_2-way'!N36)</f>
        <v>2.8844151368961324</v>
      </c>
      <c r="J37" s="30">
        <f>IF('Log_working_2-way'!$D36="","",A37^('Log_working_2-way'!$D36))</f>
        <v>1.5248989549900367</v>
      </c>
      <c r="K37" s="32">
        <f>IF('Log_working_2-way'!$D36="","",B37^('Log_working_2-way'!$D36))</f>
        <v>2.9051285785445025</v>
      </c>
      <c r="L37" s="37">
        <f t="shared" si="9"/>
        <v>0.64775413711583918</v>
      </c>
      <c r="M37" s="37">
        <f t="shared" si="10"/>
        <v>0.35224586288416065</v>
      </c>
      <c r="N37" s="38">
        <v>133</v>
      </c>
      <c r="O37" s="38">
        <f t="shared" si="11"/>
        <v>43.738255033557039</v>
      </c>
      <c r="P37" s="38">
        <f t="shared" si="12"/>
        <v>84.459854014598548</v>
      </c>
      <c r="Q37" s="38">
        <f t="shared" si="13"/>
        <v>48.540145985401459</v>
      </c>
      <c r="R37" s="38">
        <f t="shared" si="14"/>
        <v>89.261744966442961</v>
      </c>
      <c r="S37" s="39">
        <f t="shared" si="15"/>
        <v>-4.8018909518444204</v>
      </c>
      <c r="T37" s="39">
        <f t="shared" si="16"/>
        <v>-4.8018909518444133</v>
      </c>
      <c r="U37" t="s">
        <v>485</v>
      </c>
      <c r="V37" t="s">
        <v>159</v>
      </c>
      <c r="W37" t="s">
        <v>155</v>
      </c>
      <c r="X37" s="48" t="s">
        <v>489</v>
      </c>
      <c r="Y37" s="41"/>
    </row>
    <row r="38" spans="1:25" ht="15" x14ac:dyDescent="0.25">
      <c r="A38">
        <v>1.82</v>
      </c>
      <c r="B38">
        <v>2.06</v>
      </c>
      <c r="C38" s="29">
        <f t="shared" si="0"/>
        <v>3.4887442654432999E-2</v>
      </c>
      <c r="D38" s="30">
        <f>IF(OR($A38="",$B38=""),"",A38*'MPTO_working_2-way'!$G37)</f>
        <v>1.883495145631068</v>
      </c>
      <c r="E38" s="32">
        <f>IF(OR($A38="",$B38=""),"",B38*'MPTO_working_2-way'!$G37)</f>
        <v>2.1318681318681318</v>
      </c>
      <c r="F38" s="30">
        <f>IF(OR($A38="",$B38=""),"",'MPTO_working_2-way'!D37)</f>
        <v>1.8796751228316457</v>
      </c>
      <c r="G38" s="32">
        <f>IF(OR($A38="",$B38=""),"",'MPTO_working_2-way'!E37)</f>
        <v>2.1367833124358828</v>
      </c>
      <c r="H38" s="30">
        <f>IF(OR($A38="",$B38=""),"",'OddsRatio_working_2-way'!M37)</f>
        <v>1.8795367562872962</v>
      </c>
      <c r="I38" s="30">
        <f>IF(OR($A38="",$B38=""),"",'OddsRatio_working_2-way'!N37)</f>
        <v>2.1369621483713819</v>
      </c>
      <c r="J38" s="30">
        <f>IF('Log_working_2-way'!$D37="","",A38^('Log_working_2-way'!$D37))</f>
        <v>1.8777999804454721</v>
      </c>
      <c r="K38" s="32">
        <f>IF('Log_working_2-way'!$D37="","",B38^('Log_working_2-way'!$D37))</f>
        <v>2.139211690905316</v>
      </c>
      <c r="L38" s="37">
        <f t="shared" si="9"/>
        <v>0.53092783505154639</v>
      </c>
      <c r="M38" s="37">
        <f t="shared" si="10"/>
        <v>0.46907216494845361</v>
      </c>
      <c r="N38" s="38">
        <v>134</v>
      </c>
      <c r="O38" s="38">
        <f t="shared" si="11"/>
        <v>60.373626373626365</v>
      </c>
      <c r="P38" s="38">
        <f t="shared" si="12"/>
        <v>68.951456310679617</v>
      </c>
      <c r="Q38" s="38">
        <f t="shared" si="13"/>
        <v>65.048543689320383</v>
      </c>
      <c r="R38" s="38">
        <f t="shared" si="14"/>
        <v>73.626373626373621</v>
      </c>
      <c r="S38" s="39">
        <f t="shared" si="15"/>
        <v>-4.6749173156940174</v>
      </c>
      <c r="T38" s="39">
        <f t="shared" si="16"/>
        <v>-4.6749173156940032</v>
      </c>
      <c r="U38" t="s">
        <v>162</v>
      </c>
      <c r="V38" t="s">
        <v>128</v>
      </c>
      <c r="W38" t="s">
        <v>94</v>
      </c>
      <c r="X38" s="48" t="s">
        <v>489</v>
      </c>
      <c r="Y38" s="41"/>
    </row>
    <row r="39" spans="1:25" ht="15" x14ac:dyDescent="0.25">
      <c r="A39">
        <v>1.91</v>
      </c>
      <c r="B39">
        <v>1.98</v>
      </c>
      <c r="C39" s="29">
        <f t="shared" si="0"/>
        <v>2.861071447458885E-2</v>
      </c>
      <c r="D39" s="30">
        <f>IF(OR($A39="",$B39=""),"",A39*'MPTO_working_2-way'!$G38)</f>
        <v>1.9646464646464645</v>
      </c>
      <c r="E39" s="32">
        <f>IF(OR($A39="",$B39=""),"",B39*'MPTO_working_2-way'!$G38)</f>
        <v>2.0366492146596857</v>
      </c>
      <c r="F39" s="30">
        <f>IF(OR($A39="",$B39=""),"",'MPTO_working_2-way'!D38)</f>
        <v>1.9636533568721115</v>
      </c>
      <c r="G39" s="32">
        <f>IF(OR($A39="",$B39=""),"",'MPTO_working_2-way'!E38)</f>
        <v>2.0377175494369308</v>
      </c>
      <c r="H39" s="30">
        <f>IF(OR($A39="",$B39=""),"",'OddsRatio_working_2-way'!M38)</f>
        <v>1.9636241116594322</v>
      </c>
      <c r="I39" s="30">
        <f>IF(OR($A39="",$B39=""),"",'OddsRatio_working_2-way'!N38)</f>
        <v>2.0377490433255412</v>
      </c>
      <c r="J39" s="30">
        <f>IF('Log_working_2-way'!$D38="","",A39^('Log_working_2-way'!$D38))</f>
        <v>1.9631742210121639</v>
      </c>
      <c r="K39" s="32">
        <f>IF('Log_working_2-way'!$D38="","",B39^('Log_working_2-way'!$D38))</f>
        <v>2.0382337672504618</v>
      </c>
      <c r="L39" s="37">
        <f t="shared" si="9"/>
        <v>0.50899742930591263</v>
      </c>
      <c r="M39" s="37">
        <f t="shared" si="10"/>
        <v>0.49100257069408743</v>
      </c>
      <c r="N39" s="38">
        <v>135</v>
      </c>
      <c r="O39" s="38">
        <f t="shared" si="11"/>
        <v>64.319371727748674</v>
      </c>
      <c r="P39" s="38">
        <f t="shared" si="12"/>
        <v>66.818181818181827</v>
      </c>
      <c r="Q39" s="38">
        <f t="shared" si="13"/>
        <v>68.181818181818187</v>
      </c>
      <c r="R39" s="38">
        <f t="shared" si="14"/>
        <v>70.680628272251312</v>
      </c>
      <c r="S39" s="39">
        <f t="shared" si="15"/>
        <v>-3.8624464540695129</v>
      </c>
      <c r="T39" s="39">
        <f t="shared" si="16"/>
        <v>-3.8624464540694845</v>
      </c>
      <c r="U39" t="s">
        <v>126</v>
      </c>
      <c r="V39" t="s">
        <v>116</v>
      </c>
      <c r="W39" t="s">
        <v>94</v>
      </c>
      <c r="X39" s="48" t="s">
        <v>489</v>
      </c>
      <c r="Y39" s="41"/>
    </row>
    <row r="40" spans="1:25" ht="15" x14ac:dyDescent="0.25">
      <c r="A40">
        <v>2.5</v>
      </c>
      <c r="B40">
        <v>1.58</v>
      </c>
      <c r="C40" s="29">
        <f t="shared" si="0"/>
        <v>3.2911392405063244E-2</v>
      </c>
      <c r="D40" s="30">
        <f>IF(OR($A40="",$B40=""),"",A40*'MPTO_working_2-way'!$G39)</f>
        <v>2.5822784810126582</v>
      </c>
      <c r="E40" s="32">
        <f>IF(OR($A40="",$B40=""),"",B40*'MPTO_working_2-way'!$G39)</f>
        <v>1.6319999999999999</v>
      </c>
      <c r="F40" s="30">
        <f>IF(OR($A40="",$B40=""),"",'MPTO_working_2-way'!D39)</f>
        <v>2.6072607260726071</v>
      </c>
      <c r="G40" s="32">
        <f>IF(OR($A40="",$B40=""),"",'MPTO_working_2-way'!E39)</f>
        <v>1.62217659137577</v>
      </c>
      <c r="H40" s="30">
        <f>IF(OR($A40="",$B40=""),"",'OddsRatio_working_2-way'!M39)</f>
        <v>2.6081688022566918</v>
      </c>
      <c r="I40" s="30">
        <f>IF(OR($A40="",$B40=""),"",'OddsRatio_working_2-way'!N39)</f>
        <v>1.6218252702059208</v>
      </c>
      <c r="J40" s="30">
        <f>IF('Log_working_2-way'!$D39="","",A40^('Log_working_2-way'!$D39))</f>
        <v>2.6198085173024386</v>
      </c>
      <c r="K40" s="32">
        <f>IF('Log_working_2-way'!$D39="","",B40^('Log_working_2-way'!$D39))</f>
        <v>1.6173569217090376</v>
      </c>
      <c r="L40" s="37">
        <f t="shared" si="9"/>
        <v>0.38725490196078433</v>
      </c>
      <c r="M40" s="37">
        <f t="shared" si="10"/>
        <v>0.61274509803921573</v>
      </c>
      <c r="N40" s="38">
        <v>136</v>
      </c>
      <c r="O40" s="38">
        <f t="shared" si="11"/>
        <v>81.600000000000009</v>
      </c>
      <c r="P40" s="38">
        <f t="shared" si="12"/>
        <v>49.924050632911381</v>
      </c>
      <c r="Q40" s="38">
        <f t="shared" si="13"/>
        <v>86.075949367088597</v>
      </c>
      <c r="R40" s="38">
        <f t="shared" si="14"/>
        <v>54.400000000000006</v>
      </c>
      <c r="S40" s="39">
        <f t="shared" si="15"/>
        <v>-4.4759493670885888</v>
      </c>
      <c r="T40" s="39">
        <f t="shared" si="16"/>
        <v>-4.4759493670886243</v>
      </c>
      <c r="U40" t="s">
        <v>97</v>
      </c>
      <c r="V40" t="s">
        <v>113</v>
      </c>
      <c r="W40" t="s">
        <v>94</v>
      </c>
      <c r="X40" s="48" t="s">
        <v>489</v>
      </c>
      <c r="Y40" s="41"/>
    </row>
    <row r="41" spans="1:25" s="35" customFormat="1" ht="15" x14ac:dyDescent="0.25">
      <c r="A41">
        <v>2.2599999999999998</v>
      </c>
      <c r="B41">
        <v>1.69</v>
      </c>
      <c r="C41" s="29">
        <f t="shared" si="0"/>
        <v>3.4193852437555794E-2</v>
      </c>
      <c r="D41" s="30">
        <f>IF(OR($A41="",$B41=""),"",A41*'MPTO_working_2-way'!$G40)</f>
        <v>2.3372781065088759</v>
      </c>
      <c r="E41" s="32">
        <f>IF(OR($A41="",$B41=""),"",B41*'MPTO_working_2-way'!$G40)</f>
        <v>1.7477876106194692</v>
      </c>
      <c r="F41" s="30">
        <f>IF(OR($A41="",$B41=""),"",'MPTO_working_2-way'!D40)</f>
        <v>2.3508340001231001</v>
      </c>
      <c r="G41" s="32">
        <f>IF(OR($A41="",$B41=""),"",'MPTO_working_2-way'!E40)</f>
        <v>1.740283410033262</v>
      </c>
      <c r="H41" s="30">
        <f>IF(OR($A41="",$B41=""),"",'OddsRatio_working_2-way'!M40)</f>
        <v>2.351327849384353</v>
      </c>
      <c r="I41" s="30">
        <f>IF(OR($A41="",$B41=""),"",'OddsRatio_working_2-way'!N40)</f>
        <v>1.7400128699009547</v>
      </c>
      <c r="J41" s="30">
        <f>IF('Log_working_2-way'!$D40="","",A41^('Log_working_2-way'!$D40))</f>
        <v>2.3575800032398484</v>
      </c>
      <c r="K41" s="32">
        <f>IF('Log_working_2-way'!$D40="","",B41^('Log_working_2-way'!$D40))</f>
        <v>1.7366048392090647</v>
      </c>
      <c r="L41" s="37">
        <f t="shared" si="9"/>
        <v>0.42784810126582273</v>
      </c>
      <c r="M41" s="37">
        <f t="shared" si="10"/>
        <v>0.57215189873417716</v>
      </c>
      <c r="N41" s="38">
        <v>137</v>
      </c>
      <c r="O41" s="38">
        <f t="shared" si="11"/>
        <v>76.380530973451314</v>
      </c>
      <c r="P41" s="38">
        <f t="shared" si="12"/>
        <v>55.934911242603555</v>
      </c>
      <c r="Q41" s="38">
        <f t="shared" si="13"/>
        <v>81.065088757396452</v>
      </c>
      <c r="R41" s="38">
        <f t="shared" si="14"/>
        <v>60.619469026548678</v>
      </c>
      <c r="S41" s="39">
        <f t="shared" si="15"/>
        <v>-4.684557783945138</v>
      </c>
      <c r="T41" s="39">
        <f t="shared" si="16"/>
        <v>-4.6845577839451238</v>
      </c>
      <c r="U41" t="s">
        <v>127</v>
      </c>
      <c r="V41" t="s">
        <v>182</v>
      </c>
      <c r="W41" t="s">
        <v>94</v>
      </c>
      <c r="X41" s="48" t="s">
        <v>489</v>
      </c>
      <c r="Y41" s="41"/>
    </row>
    <row r="42" spans="1:25" ht="15" x14ac:dyDescent="0.25">
      <c r="A42">
        <v>2.11</v>
      </c>
      <c r="B42">
        <v>1.79</v>
      </c>
      <c r="C42" s="29">
        <f t="shared" si="0"/>
        <v>3.2592867166194583E-2</v>
      </c>
      <c r="D42" s="30">
        <f>IF(OR($A42="",$B42=""),"",A42*'MPTO_working_2-way'!$G41)</f>
        <v>2.1787709497206706</v>
      </c>
      <c r="E42" s="32">
        <f>IF(OR($A42="",$B42=""),"",B42*'MPTO_working_2-way'!$G41)</f>
        <v>1.8483412322274884</v>
      </c>
      <c r="F42" s="30">
        <f>IF(OR($A42="",$B42=""),"",'MPTO_working_2-way'!D41)</f>
        <v>2.1851369724319478</v>
      </c>
      <c r="G42" s="32">
        <f>IF(OR($A42="",$B42=""),"",'MPTO_working_2-way'!E41)</f>
        <v>1.8437843247333352</v>
      </c>
      <c r="H42" s="30">
        <f>IF(OR($A42="",$B42=""),"",'OddsRatio_working_2-way'!M41)</f>
        <v>2.1853536565680476</v>
      </c>
      <c r="I42" s="30">
        <f>IF(OR($A42="",$B42=""),"",'OddsRatio_working_2-way'!N41)</f>
        <v>1.8436300798997822</v>
      </c>
      <c r="J42" s="30">
        <f>IF('Log_working_2-way'!$D41="","",A42^('Log_working_2-way'!$D41))</f>
        <v>2.1882656756587764</v>
      </c>
      <c r="K42" s="32">
        <f>IF('Log_working_2-way'!$D41="","",B42^('Log_working_2-way'!$D41))</f>
        <v>1.8415626408173078</v>
      </c>
      <c r="L42" s="37">
        <f t="shared" si="9"/>
        <v>0.4589743589743589</v>
      </c>
      <c r="M42" s="37">
        <f t="shared" si="10"/>
        <v>0.54102564102564099</v>
      </c>
      <c r="N42" s="38">
        <v>138</v>
      </c>
      <c r="O42" s="38">
        <f t="shared" si="11"/>
        <v>72.597156398104275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65.402843601895739</v>
      </c>
      <c r="S42" s="39">
        <f t="shared" si="15"/>
        <v>-4.4978156689348197</v>
      </c>
      <c r="T42" s="39">
        <f t="shared" si="16"/>
        <v>-4.497815668934841</v>
      </c>
      <c r="U42" t="s">
        <v>181</v>
      </c>
      <c r="V42" t="s">
        <v>96</v>
      </c>
      <c r="W42" t="s">
        <v>94</v>
      </c>
      <c r="X42" s="48" t="s">
        <v>489</v>
      </c>
      <c r="Y42" s="41"/>
    </row>
    <row r="43" spans="1:25" ht="15" x14ac:dyDescent="0.25">
      <c r="A43">
        <v>2.16</v>
      </c>
      <c r="B43">
        <v>1.75</v>
      </c>
      <c r="C43" s="29">
        <f t="shared" si="0"/>
        <v>3.4391534391534417E-2</v>
      </c>
      <c r="D43" s="30">
        <f>IF(OR($A43="",$B43=""),"",A43*'MPTO_working_2-way'!$G42)</f>
        <v>2.2342857142857144</v>
      </c>
      <c r="E43" s="32">
        <f>IF(OR($A43="",$B43=""),"",B43*'MPTO_working_2-way'!$G42)</f>
        <v>1.8101851851851851</v>
      </c>
      <c r="F43" s="30">
        <f>IF(OR($A43="",$B43=""),"",'MPTO_working_2-way'!D42)</f>
        <v>2.2433234421364987</v>
      </c>
      <c r="G43" s="32">
        <f>IF(OR($A43="",$B43=""),"",'MPTO_working_2-way'!E42)</f>
        <v>1.8042959427207637</v>
      </c>
      <c r="H43" s="30">
        <f>IF(OR($A43="",$B43=""),"",'OddsRatio_working_2-way'!M42)</f>
        <v>2.2436505404118421</v>
      </c>
      <c r="I43" s="30">
        <f>IF(OR($A43="",$B43=""),"",'OddsRatio_working_2-way'!N42)</f>
        <v>1.8040844011283466</v>
      </c>
      <c r="J43" s="30">
        <f>IF('Log_working_2-way'!$D42="","",A43^('Log_working_2-way'!$D42))</f>
        <v>2.2478012615174499</v>
      </c>
      <c r="K43" s="32">
        <f>IF('Log_working_2-way'!$D42="","",B43^('Log_working_2-way'!$D42))</f>
        <v>1.8014096722292445</v>
      </c>
      <c r="L43" s="37">
        <f t="shared" si="9"/>
        <v>0.4475703324808184</v>
      </c>
      <c r="M43" s="37">
        <f t="shared" si="10"/>
        <v>0.55242966751918166</v>
      </c>
      <c r="N43" s="38">
        <v>139</v>
      </c>
      <c r="O43" s="38">
        <f t="shared" si="11"/>
        <v>74.648148148148138</v>
      </c>
      <c r="P43" s="38">
        <f t="shared" si="12"/>
        <v>59.571428571428569</v>
      </c>
      <c r="Q43" s="38">
        <f t="shared" si="13"/>
        <v>79.428571428571431</v>
      </c>
      <c r="R43" s="38">
        <f t="shared" si="14"/>
        <v>64.351851851851848</v>
      </c>
      <c r="S43" s="39">
        <f t="shared" si="15"/>
        <v>-4.7804232804232925</v>
      </c>
      <c r="T43" s="39">
        <f t="shared" si="16"/>
        <v>-4.7804232804232782</v>
      </c>
      <c r="U43" t="s">
        <v>101</v>
      </c>
      <c r="V43" t="s">
        <v>177</v>
      </c>
      <c r="W43" t="s">
        <v>94</v>
      </c>
      <c r="X43" s="48" t="s">
        <v>489</v>
      </c>
      <c r="Y43" s="41"/>
    </row>
    <row r="44" spans="1:25" ht="15" x14ac:dyDescent="0.25">
      <c r="A44">
        <v>2.27</v>
      </c>
      <c r="B44">
        <v>1.68</v>
      </c>
      <c r="C44" s="29">
        <f t="shared" si="0"/>
        <v>3.5766729599328695E-2</v>
      </c>
      <c r="D44" s="30">
        <f>IF(OR($A44="",$B44=""),"",A44*'MPTO_working_2-way'!$G43)</f>
        <v>2.3511904761904763</v>
      </c>
      <c r="E44" s="32">
        <f>IF(OR($A44="",$B44=""),"",B44*'MPTO_working_2-way'!$G43)</f>
        <v>1.7400881057268722</v>
      </c>
      <c r="F44" s="30">
        <f>IF(OR($A44="",$B44=""),"",'MPTO_working_2-way'!D43)</f>
        <v>2.3660503784588656</v>
      </c>
      <c r="G44" s="32">
        <f>IF(OR($A44="",$B44=""),"",'MPTO_working_2-way'!E43)</f>
        <v>1.7320374239258789</v>
      </c>
      <c r="H44" s="30">
        <f>IF(OR($A44="",$B44=""),"",'OddsRatio_working_2-way'!M43)</f>
        <v>2.3666188418222287</v>
      </c>
      <c r="I44" s="30">
        <f>IF(OR($A44="",$B44=""),"",'OddsRatio_working_2-way'!N43)</f>
        <v>1.7317329231804059</v>
      </c>
      <c r="J44" s="30">
        <f>IF('Log_working_2-way'!$D43="","",A44^('Log_working_2-way'!$D43))</f>
        <v>2.37348902776783</v>
      </c>
      <c r="K44" s="32">
        <f>IF('Log_working_2-way'!$D43="","",B44^('Log_working_2-way'!$D43))</f>
        <v>1.72807279838637</v>
      </c>
      <c r="L44" s="37">
        <f t="shared" si="9"/>
        <v>0.42531645569620252</v>
      </c>
      <c r="M44" s="37">
        <f t="shared" si="10"/>
        <v>0.57468354430379742</v>
      </c>
      <c r="N44" s="38">
        <v>140</v>
      </c>
      <c r="O44" s="38">
        <f t="shared" si="11"/>
        <v>78.325991189427313</v>
      </c>
      <c r="P44" s="38">
        <f t="shared" si="12"/>
        <v>56.666666666666657</v>
      </c>
      <c r="Q44" s="38">
        <f t="shared" si="13"/>
        <v>83.333333333333329</v>
      </c>
      <c r="R44" s="38">
        <f t="shared" si="14"/>
        <v>61.674008810572687</v>
      </c>
      <c r="S44" s="39">
        <f t="shared" si="15"/>
        <v>-5.0073421439060155</v>
      </c>
      <c r="T44" s="39">
        <f t="shared" si="16"/>
        <v>-5.0073421439060297</v>
      </c>
      <c r="U44" t="s">
        <v>180</v>
      </c>
      <c r="V44" t="s">
        <v>95</v>
      </c>
      <c r="W44" t="s">
        <v>94</v>
      </c>
      <c r="X44" s="48" t="s">
        <v>489</v>
      </c>
      <c r="Y44" s="41"/>
    </row>
    <row r="45" spans="1:25" ht="15" x14ac:dyDescent="0.25">
      <c r="A45">
        <v>2.23</v>
      </c>
      <c r="B45">
        <v>1.71</v>
      </c>
      <c r="C45" s="29">
        <f t="shared" si="0"/>
        <v>3.3225814910969431E-2</v>
      </c>
      <c r="D45" s="30">
        <f>IF(OR($A45="",$B45=""),"",A45*'MPTO_working_2-way'!$G44)</f>
        <v>2.3040935672514617</v>
      </c>
      <c r="E45" s="32">
        <f>IF(OR($A45="",$B45=""),"",B45*'MPTO_working_2-way'!$G44)</f>
        <v>1.7668161434977576</v>
      </c>
      <c r="F45" s="30">
        <f>IF(OR($A45="",$B45=""),"",'MPTO_working_2-way'!D44)</f>
        <v>2.315792669966295</v>
      </c>
      <c r="G45" s="32">
        <f>IF(OR($A45="",$B45=""),"",'MPTO_working_2-way'!E44)</f>
        <v>1.7599981538319522</v>
      </c>
      <c r="H45" s="30">
        <f>IF(OR($A45="",$B45=""),"",'OddsRatio_working_2-way'!M44)</f>
        <v>2.3162045305336028</v>
      </c>
      <c r="I45" s="30">
        <f>IF(OR($A45="",$B45=""),"",'OddsRatio_working_2-way'!N44)</f>
        <v>1.7597603387632996</v>
      </c>
      <c r="J45" s="30">
        <f>IF('Log_working_2-way'!$D44="","",A45^('Log_working_2-way'!$D44))</f>
        <v>2.3215866387713424</v>
      </c>
      <c r="K45" s="32">
        <f>IF('Log_working_2-way'!$D44="","",B45^('Log_working_2-way'!$D44))</f>
        <v>1.7566662454529891</v>
      </c>
      <c r="L45" s="37">
        <f t="shared" si="9"/>
        <v>0.43401015228426398</v>
      </c>
      <c r="M45" s="37">
        <f t="shared" si="10"/>
        <v>0.56598984771573613</v>
      </c>
      <c r="N45" s="38">
        <v>141</v>
      </c>
      <c r="O45" s="38">
        <f t="shared" si="11"/>
        <v>77.771300448430495</v>
      </c>
      <c r="P45" s="38">
        <f t="shared" si="12"/>
        <v>58.543859649122794</v>
      </c>
      <c r="Q45" s="38">
        <f t="shared" si="13"/>
        <v>82.456140350877192</v>
      </c>
      <c r="R45" s="38">
        <f t="shared" si="14"/>
        <v>63.228699551569512</v>
      </c>
      <c r="S45" s="39">
        <f t="shared" si="15"/>
        <v>-4.6848399024466971</v>
      </c>
      <c r="T45" s="39">
        <f t="shared" si="16"/>
        <v>-4.6848399024467184</v>
      </c>
      <c r="U45" t="s">
        <v>178</v>
      </c>
      <c r="V45" t="s">
        <v>100</v>
      </c>
      <c r="W45" t="s">
        <v>94</v>
      </c>
      <c r="X45" s="48" t="s">
        <v>489</v>
      </c>
      <c r="Y45" s="41"/>
    </row>
    <row r="46" spans="1:25" s="50" customFormat="1" ht="15" x14ac:dyDescent="0.25">
      <c r="A46">
        <v>2.17</v>
      </c>
      <c r="B46">
        <v>1.74</v>
      </c>
      <c r="C46" s="29">
        <f t="shared" si="0"/>
        <v>3.5542136765718491E-2</v>
      </c>
      <c r="D46" s="30">
        <f>IF(OR($A46="",$B46=""),"",A46*'MPTO_working_2-way'!$G45)</f>
        <v>2.2471264367816088</v>
      </c>
      <c r="E46" s="32">
        <f>IF(OR($A46="",$B46=""),"",B46*'MPTO_working_2-way'!$G45)</f>
        <v>1.8018433179723501</v>
      </c>
      <c r="F46" s="30">
        <f>IF(OR($A46="",$B46=""),"",'MPTO_working_2-way'!D45)</f>
        <v>2.2570386753541753</v>
      </c>
      <c r="G46" s="32">
        <f>IF(OR($A46="",$B46=""),"",'MPTO_working_2-way'!E45)</f>
        <v>1.7955204717295163</v>
      </c>
      <c r="H46" s="30">
        <f>IF(OR($A46="",$B46=""),"",'OddsRatio_working_2-way'!M45)</f>
        <v>2.2574104664273644</v>
      </c>
      <c r="I46" s="30">
        <f>IF(OR($A46="",$B46=""),"",'OddsRatio_working_2-way'!N45)</f>
        <v>1.7952852522702987</v>
      </c>
      <c r="J46" s="30">
        <f>IF('Log_working_2-way'!$D45="","",A46^('Log_working_2-way'!$D45))</f>
        <v>2.2619707702020815</v>
      </c>
      <c r="K46" s="32">
        <f>IF('Log_working_2-way'!$D45="","",B46^('Log_working_2-way'!$D45))</f>
        <v>1.7924113803680148</v>
      </c>
      <c r="L46" s="37">
        <f t="shared" si="9"/>
        <v>0.44501278772378522</v>
      </c>
      <c r="M46" s="37">
        <f t="shared" si="10"/>
        <v>0.55498721227621484</v>
      </c>
      <c r="N46" s="38">
        <v>142</v>
      </c>
      <c r="O46" s="38">
        <f t="shared" si="11"/>
        <v>76.562211981566819</v>
      </c>
      <c r="P46" s="38">
        <f t="shared" si="12"/>
        <v>60.390804597701155</v>
      </c>
      <c r="Q46" s="38">
        <f t="shared" si="13"/>
        <v>81.609195402298852</v>
      </c>
      <c r="R46" s="38">
        <f t="shared" si="14"/>
        <v>65.437788018433181</v>
      </c>
      <c r="S46" s="39">
        <f t="shared" si="15"/>
        <v>-5.0469834207320332</v>
      </c>
      <c r="T46" s="39">
        <f t="shared" si="16"/>
        <v>-5.0469834207320261</v>
      </c>
      <c r="U46" t="s">
        <v>163</v>
      </c>
      <c r="V46" t="s">
        <v>125</v>
      </c>
      <c r="W46" t="s">
        <v>94</v>
      </c>
      <c r="X46" s="48" t="s">
        <v>489</v>
      </c>
      <c r="Y46" s="52"/>
    </row>
    <row r="47" spans="1:25" ht="15" x14ac:dyDescent="0.25">
      <c r="A47">
        <v>2.16</v>
      </c>
      <c r="B47">
        <v>1.75</v>
      </c>
      <c r="C47" s="29">
        <f t="shared" si="0"/>
        <v>3.4391534391534417E-2</v>
      </c>
      <c r="D47" s="30">
        <f>IF(OR($A47="",$B47=""),"",A47*'MPTO_working_2-way'!$G46)</f>
        <v>2.2342857142857144</v>
      </c>
      <c r="E47" s="32">
        <f>IF(OR($A47="",$B47=""),"",B47*'MPTO_working_2-way'!$G46)</f>
        <v>1.8101851851851851</v>
      </c>
      <c r="F47" s="30">
        <f>IF(OR($A47="",$B47=""),"",'MPTO_working_2-way'!D46)</f>
        <v>2.2433234421364987</v>
      </c>
      <c r="G47" s="32">
        <f>IF(OR($A47="",$B47=""),"",'MPTO_working_2-way'!E46)</f>
        <v>1.8042959427207637</v>
      </c>
      <c r="H47" s="30">
        <f>IF(OR($A47="",$B47=""),"",'OddsRatio_working_2-way'!M46)</f>
        <v>2.2436505404118421</v>
      </c>
      <c r="I47" s="30">
        <f>IF(OR($A47="",$B47=""),"",'OddsRatio_working_2-way'!N46)</f>
        <v>1.8040844011283466</v>
      </c>
      <c r="J47" s="30">
        <f>IF('Log_working_2-way'!$D46="","",A47^('Log_working_2-way'!$D46))</f>
        <v>2.2478012615174499</v>
      </c>
      <c r="K47" s="32">
        <f>IF('Log_working_2-way'!$D46="","",B47^('Log_working_2-way'!$D46))</f>
        <v>1.8014096722292445</v>
      </c>
      <c r="L47" s="37">
        <f t="shared" si="9"/>
        <v>0.4475703324808184</v>
      </c>
      <c r="M47" s="37">
        <f t="shared" si="10"/>
        <v>0.55242966751918166</v>
      </c>
      <c r="N47" s="38">
        <v>143</v>
      </c>
      <c r="O47" s="38">
        <f t="shared" si="11"/>
        <v>76.796296296296291</v>
      </c>
      <c r="P47" s="38">
        <f t="shared" si="12"/>
        <v>61.285714285714285</v>
      </c>
      <c r="Q47" s="38">
        <f t="shared" si="13"/>
        <v>81.714285714285708</v>
      </c>
      <c r="R47" s="38">
        <f t="shared" si="14"/>
        <v>66.203703703703695</v>
      </c>
      <c r="S47" s="39">
        <f t="shared" si="15"/>
        <v>-4.9179894179894177</v>
      </c>
      <c r="T47" s="39">
        <f t="shared" si="16"/>
        <v>-4.9179894179894106</v>
      </c>
      <c r="U47" t="s">
        <v>99</v>
      </c>
      <c r="V47" t="s">
        <v>161</v>
      </c>
      <c r="W47" t="s">
        <v>94</v>
      </c>
      <c r="X47" s="48" t="s">
        <v>489</v>
      </c>
      <c r="Y47" s="41"/>
    </row>
    <row r="48" spans="1:25" ht="15" x14ac:dyDescent="0.25">
      <c r="A48">
        <v>2.38</v>
      </c>
      <c r="B48">
        <v>1.6</v>
      </c>
      <c r="C48" s="29">
        <f t="shared" si="0"/>
        <v>4.5168067226890818E-2</v>
      </c>
      <c r="D48" s="30">
        <f>IF(OR($A48="",$B48=""),"",A48*'MPTO_working_2-way'!$G47)</f>
        <v>2.4874999999999998</v>
      </c>
      <c r="E48" s="32">
        <f>IF(OR($A48="",$B48=""),"",B48*'MPTO_working_2-way'!$G47)</f>
        <v>1.6722689075630255</v>
      </c>
      <c r="F48" s="30">
        <f>IF(OR($A48="",$B48=""),"",'MPTO_working_2-way'!D47)</f>
        <v>2.5151915455746368</v>
      </c>
      <c r="G48" s="32">
        <f>IF(OR($A48="",$B48=""),"",'MPTO_working_2-way'!E47)</f>
        <v>1.65998256320837</v>
      </c>
      <c r="H48" s="30">
        <f>IF(OR($A48="",$B48=""),"",'OddsRatio_working_2-way'!M47)</f>
        <v>2.5165750888103107</v>
      </c>
      <c r="I48" s="30">
        <f>IF(OR($A48="",$B48=""),"",'OddsRatio_working_2-way'!N47)</f>
        <v>1.6593804733957871</v>
      </c>
      <c r="J48" s="30">
        <f>IF('Log_working_2-way'!$D47="","",A48^('Log_working_2-way'!$D47))</f>
        <v>2.5296171842695241</v>
      </c>
      <c r="K48" s="32">
        <f>IF('Log_working_2-way'!$D47="","",B48^('Log_working_2-way'!$D47))</f>
        <v>1.6537583457371505</v>
      </c>
      <c r="L48" s="37">
        <f t="shared" si="9"/>
        <v>0.4020100502512563</v>
      </c>
      <c r="M48" s="37">
        <f t="shared" si="10"/>
        <v>0.59798994974874364</v>
      </c>
      <c r="N48" s="38">
        <v>144</v>
      </c>
      <c r="O48" s="38">
        <f t="shared" si="11"/>
        <v>83.495798319327719</v>
      </c>
      <c r="P48" s="38">
        <f t="shared" si="12"/>
        <v>54</v>
      </c>
      <c r="Q48" s="38">
        <f t="shared" si="13"/>
        <v>90</v>
      </c>
      <c r="R48" s="38">
        <f t="shared" si="14"/>
        <v>60.504201680672267</v>
      </c>
      <c r="S48" s="39">
        <f t="shared" si="15"/>
        <v>-6.5042016806722813</v>
      </c>
      <c r="T48" s="39">
        <f t="shared" si="16"/>
        <v>-6.5042016806722671</v>
      </c>
      <c r="U48" t="s">
        <v>105</v>
      </c>
      <c r="V48" t="s">
        <v>136</v>
      </c>
      <c r="W48" t="s">
        <v>71</v>
      </c>
      <c r="X48" s="48" t="s">
        <v>489</v>
      </c>
      <c r="Y48" s="41"/>
    </row>
    <row r="49" spans="1:25" ht="15" x14ac:dyDescent="0.25">
      <c r="A49">
        <v>1.99</v>
      </c>
      <c r="B49">
        <v>1.88</v>
      </c>
      <c r="C49" s="29">
        <f t="shared" si="0"/>
        <v>3.4427456431091574E-2</v>
      </c>
      <c r="D49" s="30">
        <f>IF(OR($A49="",$B49=""),"",A49*'MPTO_working_2-way'!$G48)</f>
        <v>2.0585106382978724</v>
      </c>
      <c r="E49" s="32">
        <f>IF(OR($A49="",$B49=""),"",B49*'MPTO_working_2-way'!$G48)</f>
        <v>1.9447236180904521</v>
      </c>
      <c r="F49" s="30">
        <f>IF(OR($A49="",$B49=""),"",'MPTO_working_2-way'!D48)</f>
        <v>2.0605860321656753</v>
      </c>
      <c r="G49" s="32">
        <f>IF(OR($A49="",$B49=""),"",'MPTO_working_2-way'!E48)</f>
        <v>1.9428749480681344</v>
      </c>
      <c r="H49" s="30">
        <f>IF(OR($A49="",$B49=""),"",'OddsRatio_working_2-way'!M48)</f>
        <v>2.0606601717798219</v>
      </c>
      <c r="I49" s="30">
        <f>IF(OR($A49="",$B49=""),"",'OddsRatio_working_2-way'!N48)</f>
        <v>1.9428090415820634</v>
      </c>
      <c r="J49" s="30">
        <f>IF('Log_working_2-way'!$D48="","",A49^('Log_working_2-way'!$D48))</f>
        <v>2.0616072733158419</v>
      </c>
      <c r="K49" s="32">
        <f>IF('Log_working_2-way'!$D48="","",B49^('Log_working_2-way'!$D48))</f>
        <v>1.9419679246135251</v>
      </c>
      <c r="L49" s="37">
        <f t="shared" si="9"/>
        <v>0.48578811369509045</v>
      </c>
      <c r="M49" s="37">
        <f t="shared" si="10"/>
        <v>0.51421188630490955</v>
      </c>
      <c r="N49" s="38">
        <v>145</v>
      </c>
      <c r="O49" s="38">
        <f t="shared" si="11"/>
        <v>72.1356783919598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72.8643216080402</v>
      </c>
      <c r="S49" s="39">
        <f t="shared" si="15"/>
        <v>-4.9919811825082832</v>
      </c>
      <c r="T49" s="39">
        <f t="shared" si="16"/>
        <v>-4.9919811825082974</v>
      </c>
      <c r="U49" t="s">
        <v>130</v>
      </c>
      <c r="V49" t="s">
        <v>138</v>
      </c>
      <c r="W49" t="s">
        <v>71</v>
      </c>
      <c r="X49" s="48" t="s">
        <v>489</v>
      </c>
      <c r="Y49" s="41"/>
    </row>
    <row r="50" spans="1:25" ht="15" x14ac:dyDescent="0.25">
      <c r="A50">
        <v>1.86</v>
      </c>
      <c r="B50">
        <v>2.02</v>
      </c>
      <c r="C50" s="29">
        <f t="shared" si="0"/>
        <v>3.2683913552645549E-2</v>
      </c>
      <c r="D50" s="30">
        <f>IF(OR($A50="",$B50=""),"",A50*'MPTO_working_2-way'!$G49)</f>
        <v>1.9207920792079207</v>
      </c>
      <c r="E50" s="32">
        <f>IF(OR($A50="",$B50=""),"",B50*'MPTO_working_2-way'!$G49)</f>
        <v>2.086021505376344</v>
      </c>
      <c r="F50" s="30">
        <f>IF(OR($A50="",$B50=""),"",'MPTO_working_2-way'!D49)</f>
        <v>1.918308996221791</v>
      </c>
      <c r="G50" s="32">
        <f>IF(OR($A50="",$B50=""),"",'MPTO_working_2-way'!E49)</f>
        <v>2.0889580785055042</v>
      </c>
      <c r="H50" s="30">
        <f>IF(OR($A50="",$B50=""),"",'OddsRatio_working_2-way'!M49)</f>
        <v>1.9182250567818113</v>
      </c>
      <c r="I50" s="30">
        <f>IF(OR($A50="",$B50=""),"",'OddsRatio_working_2-way'!N49)</f>
        <v>2.0890576254854043</v>
      </c>
      <c r="J50" s="30">
        <f>IF('Log_working_2-way'!$D49="","",A50^('Log_working_2-way'!$D49))</f>
        <v>1.9170973793045412</v>
      </c>
      <c r="K50" s="32">
        <f>IF('Log_working_2-way'!$D49="","",B50^('Log_working_2-way'!$D49))</f>
        <v>2.0903967480076013</v>
      </c>
      <c r="L50" s="37">
        <f t="shared" si="9"/>
        <v>0.52061855670103097</v>
      </c>
      <c r="M50" s="37">
        <f t="shared" si="10"/>
        <v>0.47938144329896909</v>
      </c>
      <c r="N50" s="38">
        <v>146</v>
      </c>
      <c r="O50" s="38">
        <f t="shared" si="11"/>
        <v>67.505376344086017</v>
      </c>
      <c r="P50" s="38">
        <f t="shared" si="12"/>
        <v>73.722772277227733</v>
      </c>
      <c r="Q50" s="38">
        <f t="shared" si="13"/>
        <v>72.277227722772281</v>
      </c>
      <c r="R50" s="38">
        <f t="shared" si="14"/>
        <v>78.494623655913969</v>
      </c>
      <c r="S50" s="39">
        <f t="shared" si="15"/>
        <v>-4.7718513786862644</v>
      </c>
      <c r="T50" s="39">
        <f t="shared" si="16"/>
        <v>-4.771851378686236</v>
      </c>
      <c r="U50" t="s">
        <v>68</v>
      </c>
      <c r="V50" t="s">
        <v>83</v>
      </c>
      <c r="W50" t="s">
        <v>71</v>
      </c>
      <c r="X50" s="48" t="s">
        <v>489</v>
      </c>
      <c r="Y50" s="41"/>
    </row>
    <row r="51" spans="1:25" ht="15" x14ac:dyDescent="0.25">
      <c r="A51">
        <v>1.81</v>
      </c>
      <c r="B51">
        <v>2.02</v>
      </c>
      <c r="C51" s="29">
        <f t="shared" si="0"/>
        <v>4.7535692795798834E-2</v>
      </c>
      <c r="D51" s="30">
        <f>IF(OR($A51="",$B51=""),"",A51*'MPTO_working_2-way'!$G50)</f>
        <v>1.8960396039603959</v>
      </c>
      <c r="E51" s="32">
        <f>IF(OR($A51="",$B51=""),"",B51*'MPTO_working_2-way'!$G50)</f>
        <v>2.1160220994475138</v>
      </c>
      <c r="F51" s="30">
        <f>IF(OR($A51="",$B51=""),"",'MPTO_working_2-way'!D50)</f>
        <v>1.8913661993688893</v>
      </c>
      <c r="G51" s="32">
        <f>IF(OR($A51="",$B51=""),"",'MPTO_working_2-way'!E50)</f>
        <v>2.1218733677673955</v>
      </c>
      <c r="H51" s="30">
        <f>IF(OR($A51="",$B51=""),"",'OddsRatio_working_2-way'!M50)</f>
        <v>1.8911327886790064</v>
      </c>
      <c r="I51" s="30">
        <f>IF(OR($A51="",$B51=""),"",'OddsRatio_working_2-way'!N50)</f>
        <v>2.1221672153735645</v>
      </c>
      <c r="J51" s="30">
        <f>IF('Log_working_2-way'!$D50="","",A51^('Log_working_2-way'!$D50))</f>
        <v>1.8889866417645398</v>
      </c>
      <c r="K51" s="32">
        <f>IF('Log_working_2-way'!$D50="","",B51^('Log_working_2-way'!$D50))</f>
        <v>2.1248762951200719</v>
      </c>
      <c r="L51" s="37">
        <f t="shared" si="9"/>
        <v>0.52741514360313313</v>
      </c>
      <c r="M51" s="37">
        <f t="shared" si="10"/>
        <v>0.47258485639686681</v>
      </c>
      <c r="N51" s="38">
        <v>147</v>
      </c>
      <c r="O51" s="38">
        <f t="shared" si="11"/>
        <v>65.784530386740329</v>
      </c>
      <c r="P51" s="38">
        <f t="shared" si="12"/>
        <v>74.227722772277232</v>
      </c>
      <c r="Q51" s="38">
        <f t="shared" si="13"/>
        <v>72.772277227722768</v>
      </c>
      <c r="R51" s="38">
        <f t="shared" si="14"/>
        <v>81.215469613259671</v>
      </c>
      <c r="S51" s="39">
        <f t="shared" si="15"/>
        <v>-6.9877468409824388</v>
      </c>
      <c r="T51" s="39">
        <f t="shared" si="16"/>
        <v>-6.9877468409824388</v>
      </c>
      <c r="U51" t="s">
        <v>93</v>
      </c>
      <c r="V51" t="s">
        <v>165</v>
      </c>
      <c r="W51" t="s">
        <v>71</v>
      </c>
      <c r="X51" s="48" t="s">
        <v>489</v>
      </c>
      <c r="Y51" s="41"/>
    </row>
    <row r="52" spans="1:25" ht="15" x14ac:dyDescent="0.25">
      <c r="A52">
        <v>2.15</v>
      </c>
      <c r="B52">
        <v>1.71</v>
      </c>
      <c r="C52" s="29">
        <f t="shared" si="0"/>
        <v>4.9911600707194248E-2</v>
      </c>
      <c r="D52" s="30">
        <f>IF(OR($A52="",$B52=""),"",A52*'MPTO_working_2-way'!$G51)</f>
        <v>2.2573099415204676</v>
      </c>
      <c r="E52" s="32">
        <f>IF(OR($A52="",$B52=""),"",B52*'MPTO_working_2-way'!$G51)</f>
        <v>1.7953488372093021</v>
      </c>
      <c r="F52" s="30">
        <f>IF(OR($A52="",$B52=""),"",'MPTO_working_2-way'!D51)</f>
        <v>2.2718986559555074</v>
      </c>
      <c r="G52" s="32">
        <f>IF(OR($A52="",$B52=""),"",'MPTO_working_2-way'!E51)</f>
        <v>1.7862261630025504</v>
      </c>
      <c r="H52" s="30">
        <f>IF(OR($A52="",$B52=""),"",'OddsRatio_working_2-way'!M51)</f>
        <v>2.2726815429867573</v>
      </c>
      <c r="I52" s="30">
        <f>IF(OR($A52="",$B52=""),"",'OddsRatio_working_2-way'!N51)</f>
        <v>1.7857425178439978</v>
      </c>
      <c r="J52" s="30">
        <f>IF('Log_working_2-way'!$D51="","",A52^('Log_working_2-way'!$D51))</f>
        <v>2.2795010757196681</v>
      </c>
      <c r="K52" s="32">
        <f>IF('Log_working_2-way'!$D51="","",B52^('Log_working_2-way'!$D51))</f>
        <v>1.7815546379563396</v>
      </c>
      <c r="L52" s="37">
        <f t="shared" si="9"/>
        <v>0.44300518134715028</v>
      </c>
      <c r="M52" s="37">
        <f t="shared" si="10"/>
        <v>0.55699481865284983</v>
      </c>
      <c r="N52" s="38">
        <v>148</v>
      </c>
      <c r="O52" s="38">
        <f t="shared" si="11"/>
        <v>79.16279069767441</v>
      </c>
      <c r="P52" s="38">
        <f t="shared" si="12"/>
        <v>61.450292397660803</v>
      </c>
      <c r="Q52" s="38">
        <f t="shared" si="13"/>
        <v>86.549707602339183</v>
      </c>
      <c r="R52" s="38">
        <f t="shared" si="14"/>
        <v>68.837209302325576</v>
      </c>
      <c r="S52" s="39">
        <f t="shared" si="15"/>
        <v>-7.3869169046647727</v>
      </c>
      <c r="T52" s="39">
        <f t="shared" si="16"/>
        <v>-7.3869169046647727</v>
      </c>
      <c r="U52" t="s">
        <v>137</v>
      </c>
      <c r="V52" t="s">
        <v>131</v>
      </c>
      <c r="W52" t="s">
        <v>71</v>
      </c>
      <c r="X52" s="48" t="s">
        <v>489</v>
      </c>
      <c r="Y52" s="41"/>
    </row>
    <row r="53" spans="1:25" s="35" customFormat="1" ht="15" x14ac:dyDescent="0.25">
      <c r="A53">
        <v>2.0499999999999998</v>
      </c>
      <c r="B53">
        <v>1.83</v>
      </c>
      <c r="C53" s="29">
        <f t="shared" si="0"/>
        <v>3.4252965480474407E-2</v>
      </c>
      <c r="D53" s="30">
        <f>IF(OR($A53="",$B53=""),"",A53*'MPTO_working_2-way'!$G52)</f>
        <v>2.1202185792349724</v>
      </c>
      <c r="E53" s="32">
        <f>IF(OR($A53="",$B53=""),"",B53*'MPTO_working_2-way'!$G52)</f>
        <v>1.8926829268292682</v>
      </c>
      <c r="F53" s="30">
        <f>IF(OR($A53="",$B53=""),"",'MPTO_working_2-way'!D52)</f>
        <v>2.1245929491717397</v>
      </c>
      <c r="G53" s="32">
        <f>IF(OR($A53="",$B53=""),"",'MPTO_working_2-way'!E52)</f>
        <v>1.8892106257081707</v>
      </c>
      <c r="H53" s="30">
        <f>IF(OR($A53="",$B53=""),"",'OddsRatio_working_2-way'!M52)</f>
        <v>2.1247489679763456</v>
      </c>
      <c r="I53" s="30">
        <f>IF(OR($A53="",$B53=""),"",'OddsRatio_working_2-way'!N52)</f>
        <v>1.8890872794479689</v>
      </c>
      <c r="J53" s="30">
        <f>IF('Log_working_2-way'!$D52="","",A53^('Log_working_2-way'!$D52))</f>
        <v>2.1267489530128172</v>
      </c>
      <c r="K53" s="32">
        <f>IF('Log_working_2-way'!$D52="","",B53^('Log_working_2-way'!$D52))</f>
        <v>1.8875091450726849</v>
      </c>
      <c r="L53" s="37">
        <f t="shared" si="9"/>
        <v>0.47164948453608252</v>
      </c>
      <c r="M53" s="37">
        <f t="shared" si="10"/>
        <v>0.52835051546391754</v>
      </c>
      <c r="N53" s="38">
        <v>149</v>
      </c>
      <c r="O53" s="38">
        <f t="shared" si="11"/>
        <v>76.317073170731703</v>
      </c>
      <c r="P53" s="38">
        <f t="shared" si="12"/>
        <v>67.579234972677597</v>
      </c>
      <c r="Q53" s="38">
        <f t="shared" si="13"/>
        <v>81.420765027322389</v>
      </c>
      <c r="R53" s="38">
        <f t="shared" si="14"/>
        <v>72.682926829268297</v>
      </c>
      <c r="S53" s="39">
        <f t="shared" si="15"/>
        <v>-5.1036918565906859</v>
      </c>
      <c r="T53" s="39">
        <f t="shared" si="16"/>
        <v>-5.1036918565907001</v>
      </c>
      <c r="U53" t="s">
        <v>78</v>
      </c>
      <c r="V53" t="s">
        <v>88</v>
      </c>
      <c r="W53" t="s">
        <v>71</v>
      </c>
      <c r="X53" s="48" t="s">
        <v>489</v>
      </c>
      <c r="Y53" s="41"/>
    </row>
    <row r="54" spans="1:25" ht="15" x14ac:dyDescent="0.25">
      <c r="A54">
        <v>2.06</v>
      </c>
      <c r="B54">
        <v>1.78</v>
      </c>
      <c r="C54" s="29">
        <f t="shared" si="0"/>
        <v>4.7234646012872306E-2</v>
      </c>
      <c r="D54" s="30">
        <f>IF(OR($A54="",$B54=""),"",A54*'MPTO_working_2-way'!$G53)</f>
        <v>2.1573033707865168</v>
      </c>
      <c r="E54" s="32">
        <f>IF(OR($A54="",$B54=""),"",B54*'MPTO_working_2-way'!$G53)</f>
        <v>1.8640776699029127</v>
      </c>
      <c r="F54" s="30">
        <f>IF(OR($A54="",$B54=""),"",'MPTO_working_2-way'!D53)</f>
        <v>2.165347820951931</v>
      </c>
      <c r="G54" s="32">
        <f>IF(OR($A54="",$B54=""),"",'MPTO_working_2-way'!E53)</f>
        <v>1.8581129015911626</v>
      </c>
      <c r="H54" s="30">
        <f>IF(OR($A54="",$B54=""),"",'OddsRatio_working_2-way'!M53)</f>
        <v>2.1657505560686463</v>
      </c>
      <c r="I54" s="30">
        <f>IF(OR($A54="",$B54=""),"",'OddsRatio_working_2-way'!N53)</f>
        <v>1.8578164469184384</v>
      </c>
      <c r="J54" s="30">
        <f>IF('Log_working_2-way'!$D53="","",A54^('Log_working_2-way'!$D53))</f>
        <v>2.169481150379414</v>
      </c>
      <c r="K54" s="32">
        <f>IF('Log_working_2-way'!$D53="","",B54^('Log_working_2-way'!$D53))</f>
        <v>1.855080049537273</v>
      </c>
      <c r="L54" s="37">
        <f t="shared" si="9"/>
        <v>0.46354166666666669</v>
      </c>
      <c r="M54" s="37">
        <f t="shared" si="10"/>
        <v>0.53645833333333337</v>
      </c>
      <c r="N54" s="38">
        <v>150</v>
      </c>
      <c r="O54" s="38">
        <f t="shared" si="11"/>
        <v>77.184466019417471</v>
      </c>
      <c r="P54" s="38">
        <f t="shared" si="12"/>
        <v>65.730337078651687</v>
      </c>
      <c r="Q54" s="38">
        <f t="shared" si="13"/>
        <v>84.269662921348328</v>
      </c>
      <c r="R54" s="38">
        <f t="shared" si="14"/>
        <v>72.815533980582529</v>
      </c>
      <c r="S54" s="39">
        <f t="shared" si="15"/>
        <v>-7.0851969019308569</v>
      </c>
      <c r="T54" s="39">
        <f t="shared" si="16"/>
        <v>-7.0851969019308427</v>
      </c>
      <c r="U54" t="s">
        <v>133</v>
      </c>
      <c r="V54" t="s">
        <v>106</v>
      </c>
      <c r="W54" t="s">
        <v>71</v>
      </c>
      <c r="X54" s="48" t="s">
        <v>489</v>
      </c>
      <c r="Y54" s="41"/>
    </row>
    <row r="55" spans="1:25" ht="15" x14ac:dyDescent="0.25">
      <c r="A55">
        <v>1.74</v>
      </c>
      <c r="B55">
        <v>2.11</v>
      </c>
      <c r="C55" s="29">
        <f t="shared" si="0"/>
        <v>4.8646292967260418E-2</v>
      </c>
      <c r="D55" s="30">
        <f>IF(OR($A55="",$B55=""),"",A55*'MPTO_working_2-way'!$G54)</f>
        <v>1.824644549763033</v>
      </c>
      <c r="E55" s="32">
        <f>IF(OR($A55="",$B55=""),"",B55*'MPTO_working_2-way'!$G54)</f>
        <v>2.2126436781609193</v>
      </c>
      <c r="F55" s="30">
        <f>IF(OR($A55="",$B55=""),"",'MPTO_working_2-way'!D54)</f>
        <v>1.8168951353491363</v>
      </c>
      <c r="G55" s="32">
        <f>IF(OR($A55="",$B55=""),"",'MPTO_working_2-way'!E54)</f>
        <v>2.2241473314351485</v>
      </c>
      <c r="H55" s="30">
        <f>IF(OR($A55="",$B55=""),"",'OddsRatio_working_2-way'!M54)</f>
        <v>1.816496580927726</v>
      </c>
      <c r="I55" s="30">
        <f>IF(OR($A55="",$B55=""),"",'OddsRatio_working_2-way'!N54)</f>
        <v>2.2247448713915889</v>
      </c>
      <c r="J55" s="30">
        <f>IF('Log_working_2-way'!$D54="","",A55^('Log_working_2-way'!$D54))</f>
        <v>1.8129405958827052</v>
      </c>
      <c r="K55" s="32">
        <f>IF('Log_working_2-way'!$D54="","",B55^('Log_working_2-way'!$D54))</f>
        <v>2.230102180975829</v>
      </c>
      <c r="L55" s="37">
        <f t="shared" si="9"/>
        <v>0.54805194805194812</v>
      </c>
      <c r="M55" s="37">
        <f t="shared" si="10"/>
        <v>0.45194805194805199</v>
      </c>
      <c r="N55" s="38">
        <v>151</v>
      </c>
      <c r="O55" s="38">
        <f t="shared" si="11"/>
        <v>64.218390804597703</v>
      </c>
      <c r="P55" s="38">
        <f t="shared" si="12"/>
        <v>79.436018957345951</v>
      </c>
      <c r="Q55" s="38">
        <f t="shared" si="13"/>
        <v>71.563981042654035</v>
      </c>
      <c r="R55" s="38">
        <f t="shared" si="14"/>
        <v>86.781609195402297</v>
      </c>
      <c r="S55" s="39">
        <f t="shared" si="15"/>
        <v>-7.3455902380563316</v>
      </c>
      <c r="T55" s="39">
        <f t="shared" si="16"/>
        <v>-7.3455902380563458</v>
      </c>
      <c r="U55" t="s">
        <v>75</v>
      </c>
      <c r="V55" t="s">
        <v>129</v>
      </c>
      <c r="W55" t="s">
        <v>71</v>
      </c>
      <c r="X55" s="48" t="s">
        <v>489</v>
      </c>
      <c r="Y55" s="41"/>
    </row>
    <row r="56" spans="1:25" ht="15" x14ac:dyDescent="0.25">
      <c r="A56">
        <v>1.74</v>
      </c>
      <c r="B56">
        <v>2.12</v>
      </c>
      <c r="C56" s="29">
        <f t="shared" si="0"/>
        <v>4.6410756885707949E-2</v>
      </c>
      <c r="D56" s="30">
        <f>IF(OR($A56="",$B56=""),"",A56*'MPTO_working_2-way'!$G55)</f>
        <v>1.8207547169811318</v>
      </c>
      <c r="E56" s="32">
        <f>IF(OR($A56="",$B56=""),"",B56*'MPTO_working_2-way'!$G55)</f>
        <v>2.2183908045977008</v>
      </c>
      <c r="F56" s="30">
        <f>IF(OR($A56="",$B56=""),"",'MPTO_working_2-way'!D55)</f>
        <v>1.8132127408572549</v>
      </c>
      <c r="G56" s="32">
        <f>IF(OR($A56="",$B56=""),"",'MPTO_working_2-way'!E55)</f>
        <v>2.2296905222437133</v>
      </c>
      <c r="H56" s="30">
        <f>IF(OR($A56="",$B56=""),"",'OddsRatio_working_2-way'!M55)</f>
        <v>1.8128433340529317</v>
      </c>
      <c r="I56" s="30">
        <f>IF(OR($A56="",$B56=""),"",'OddsRatio_working_2-way'!N55)</f>
        <v>2.2302493704584911</v>
      </c>
      <c r="J56" s="30">
        <f>IF('Log_working_2-way'!$D55="","",A56^('Log_working_2-way'!$D55))</f>
        <v>1.8093883298066613</v>
      </c>
      <c r="K56" s="32">
        <f>IF('Log_working_2-way'!$D55="","",B56^('Log_working_2-way'!$D55))</f>
        <v>2.235500887736106</v>
      </c>
      <c r="L56" s="37">
        <f t="shared" si="9"/>
        <v>0.5492227979274612</v>
      </c>
      <c r="M56" s="37">
        <f t="shared" si="10"/>
        <v>0.45077720207253896</v>
      </c>
      <c r="N56" s="38">
        <v>152</v>
      </c>
      <c r="O56" s="38">
        <f t="shared" si="11"/>
        <v>64.643678160919549</v>
      </c>
      <c r="P56" s="38">
        <f t="shared" si="12"/>
        <v>80.301886792452819</v>
      </c>
      <c r="Q56" s="38">
        <f t="shared" si="13"/>
        <v>71.698113207547166</v>
      </c>
      <c r="R56" s="38">
        <f t="shared" si="14"/>
        <v>87.356321839080451</v>
      </c>
      <c r="S56" s="39">
        <f t="shared" si="15"/>
        <v>-7.0544350466276171</v>
      </c>
      <c r="T56" s="39">
        <f t="shared" si="16"/>
        <v>-7.0544350466276313</v>
      </c>
      <c r="U56" t="s">
        <v>164</v>
      </c>
      <c r="V56" t="s">
        <v>102</v>
      </c>
      <c r="W56" t="s">
        <v>71</v>
      </c>
      <c r="X56" s="48" t="s">
        <v>489</v>
      </c>
      <c r="Y56" s="41"/>
    </row>
    <row r="57" spans="1:25" ht="15" x14ac:dyDescent="0.25">
      <c r="A57">
        <v>1.88</v>
      </c>
      <c r="B57">
        <v>1.99</v>
      </c>
      <c r="C57" s="29">
        <f t="shared" si="0"/>
        <v>3.4427456431091574E-2</v>
      </c>
      <c r="D57" s="30">
        <f>IF(OR($A57="",$B57=""),"",A57*'MPTO_working_2-way'!$G56)</f>
        <v>1.9447236180904521</v>
      </c>
      <c r="E57" s="32">
        <f>IF(OR($A57="",$B57=""),"",B57*'MPTO_working_2-way'!$G56)</f>
        <v>2.0585106382978724</v>
      </c>
      <c r="F57" s="30">
        <f>IF(OR($A57="",$B57=""),"",'MPTO_working_2-way'!D56)</f>
        <v>1.9428749480681344</v>
      </c>
      <c r="G57" s="32">
        <f>IF(OR($A57="",$B57=""),"",'MPTO_working_2-way'!E56)</f>
        <v>2.0605860321656753</v>
      </c>
      <c r="H57" s="30">
        <f>IF(OR($A57="",$B57=""),"",'OddsRatio_working_2-way'!M56)</f>
        <v>1.9428090415820634</v>
      </c>
      <c r="I57" s="30">
        <f>IF(OR($A57="",$B57=""),"",'OddsRatio_working_2-way'!N56)</f>
        <v>2.0606601717798219</v>
      </c>
      <c r="J57" s="30">
        <f>IF('Log_working_2-way'!$D56="","",A57^('Log_working_2-way'!$D56))</f>
        <v>1.9419679246135251</v>
      </c>
      <c r="K57" s="32">
        <f>IF('Log_working_2-way'!$D56="","",B57^('Log_working_2-way'!$D56))</f>
        <v>2.0616072733158419</v>
      </c>
      <c r="L57" s="37">
        <f t="shared" si="9"/>
        <v>0.51421188630490955</v>
      </c>
      <c r="M57" s="37">
        <f t="shared" si="10"/>
        <v>0.48578811369509045</v>
      </c>
      <c r="N57" s="38">
        <v>153</v>
      </c>
      <c r="O57" s="38">
        <f t="shared" si="11"/>
        <v>71.617021276595736</v>
      </c>
      <c r="P57" s="38">
        <f t="shared" si="12"/>
        <v>76.115577889447209</v>
      </c>
      <c r="Q57" s="38">
        <f t="shared" si="13"/>
        <v>76.884422110552762</v>
      </c>
      <c r="R57" s="38">
        <f t="shared" si="14"/>
        <v>81.38297872340425</v>
      </c>
      <c r="S57" s="39">
        <f t="shared" si="15"/>
        <v>-5.2674008339570264</v>
      </c>
      <c r="T57" s="39">
        <f t="shared" si="16"/>
        <v>-5.2674008339570406</v>
      </c>
      <c r="U57" t="s">
        <v>134</v>
      </c>
      <c r="V57" t="s">
        <v>135</v>
      </c>
      <c r="W57" t="s">
        <v>71</v>
      </c>
      <c r="X57" s="48" t="s">
        <v>489</v>
      </c>
      <c r="Y57" s="41"/>
    </row>
    <row r="58" spans="1:25" ht="15" x14ac:dyDescent="0.25">
      <c r="A58">
        <v>2.04</v>
      </c>
      <c r="B58">
        <v>1.81</v>
      </c>
      <c r="C58" s="29">
        <f t="shared" si="0"/>
        <v>4.2682266276676373E-2</v>
      </c>
      <c r="D58" s="30">
        <f>IF(OR($A58="",$B58=""),"",A58*'MPTO_working_2-way'!$G57)</f>
        <v>2.1270718232044197</v>
      </c>
      <c r="E58" s="32">
        <f>IF(OR($A58="",$B58=""),"",B58*'MPTO_working_2-way'!$G57)</f>
        <v>1.8872549019607843</v>
      </c>
      <c r="F58" s="30">
        <f>IF(OR($A58="",$B58=""),"",'MPTO_working_2-way'!D57)</f>
        <v>2.1328558225508316</v>
      </c>
      <c r="G58" s="32">
        <f>IF(OR($A58="",$B58=""),"",'MPTO_working_2-way'!E57)</f>
        <v>1.8827248623291861</v>
      </c>
      <c r="H58" s="30">
        <f>IF(OR($A58="",$B58=""),"",'OddsRatio_working_2-way'!M57)</f>
        <v>2.1331154474650633</v>
      </c>
      <c r="I58" s="30">
        <f>IF(OR($A58="",$B58=""),"",'OddsRatio_working_2-way'!N57)</f>
        <v>1.8825226081218283</v>
      </c>
      <c r="J58" s="30">
        <f>IF('Log_working_2-way'!$D57="","",A58^('Log_working_2-way'!$D57))</f>
        <v>2.1357821160163764</v>
      </c>
      <c r="K58" s="32">
        <f>IF('Log_working_2-way'!$D57="","",B58^('Log_working_2-way'!$D57))</f>
        <v>1.8804505599252526</v>
      </c>
      <c r="L58" s="37">
        <f t="shared" si="9"/>
        <v>0.47012987012987018</v>
      </c>
      <c r="M58" s="37">
        <f t="shared" si="10"/>
        <v>0.52987012987012994</v>
      </c>
      <c r="N58" s="38">
        <v>154</v>
      </c>
      <c r="O58" s="38">
        <f t="shared" si="11"/>
        <v>78.509803921568633</v>
      </c>
      <c r="P58" s="38">
        <f t="shared" si="12"/>
        <v>68.917127071823217</v>
      </c>
      <c r="Q58" s="38">
        <f t="shared" si="13"/>
        <v>85.082872928176798</v>
      </c>
      <c r="R58" s="38">
        <f t="shared" si="14"/>
        <v>75.490196078431367</v>
      </c>
      <c r="S58" s="39">
        <f t="shared" si="15"/>
        <v>-6.573069006608165</v>
      </c>
      <c r="T58" s="39">
        <f t="shared" si="16"/>
        <v>-6.5730690066081507</v>
      </c>
      <c r="U58" t="s">
        <v>104</v>
      </c>
      <c r="V58" t="s">
        <v>132</v>
      </c>
      <c r="W58" t="s">
        <v>71</v>
      </c>
      <c r="X58" s="48" t="s">
        <v>489</v>
      </c>
      <c r="Y58" s="41"/>
    </row>
    <row r="59" spans="1:25" ht="15" x14ac:dyDescent="0.25">
      <c r="A59">
        <v>1.88</v>
      </c>
      <c r="B59">
        <v>1.98</v>
      </c>
      <c r="C59" s="29">
        <f t="shared" si="0"/>
        <v>3.6965398667526461E-2</v>
      </c>
      <c r="D59" s="30">
        <f>IF(OR($A59="",$B59=""),"",A59*'MPTO_working_2-way'!$G58)</f>
        <v>1.9494949494949496</v>
      </c>
      <c r="E59" s="32">
        <f>IF(OR($A59="",$B59=""),"",B59*'MPTO_working_2-way'!$G58)</f>
        <v>2.0531914893617023</v>
      </c>
      <c r="F59" s="30">
        <f>IF(OR($A59="",$B59=""),"",'MPTO_working_2-way'!D58)</f>
        <v>1.9476768522394308</v>
      </c>
      <c r="G59" s="32">
        <f>IF(OR($A59="",$B59=""),"",'MPTO_working_2-way'!E58)</f>
        <v>2.0552120141342756</v>
      </c>
      <c r="H59" s="30">
        <f>IF(OR($A59="",$B59=""),"",'OddsRatio_working_2-way'!M58)</f>
        <v>1.947607082958686</v>
      </c>
      <c r="I59" s="30">
        <f>IF(OR($A59="",$B59=""),"",'OddsRatio_working_2-way'!N58)</f>
        <v>2.0552897060221729</v>
      </c>
      <c r="J59" s="30">
        <f>IF('Log_working_2-way'!$D58="","",A59^('Log_working_2-way'!$D58))</f>
        <v>1.9467780797695502</v>
      </c>
      <c r="K59" s="32">
        <f>IF('Log_working_2-way'!$D58="","",B59^('Log_working_2-way'!$D58))</f>
        <v>2.0562137224842738</v>
      </c>
      <c r="L59" s="37">
        <f t="shared" si="9"/>
        <v>0.5129533678756476</v>
      </c>
      <c r="M59" s="37">
        <f t="shared" si="10"/>
        <v>0.48704663212435229</v>
      </c>
      <c r="N59" s="38">
        <v>155</v>
      </c>
      <c r="O59" s="38">
        <f t="shared" si="11"/>
        <v>72.553191489361694</v>
      </c>
      <c r="P59" s="38">
        <f t="shared" si="12"/>
        <v>76.717171717171709</v>
      </c>
      <c r="Q59" s="38">
        <f t="shared" si="13"/>
        <v>78.282828282828291</v>
      </c>
      <c r="R59" s="38">
        <f t="shared" si="14"/>
        <v>82.446808510638292</v>
      </c>
      <c r="S59" s="39">
        <f t="shared" si="15"/>
        <v>-5.7296367934665966</v>
      </c>
      <c r="T59" s="39">
        <f t="shared" si="16"/>
        <v>-5.7296367934665824</v>
      </c>
      <c r="U59" t="s">
        <v>103</v>
      </c>
      <c r="V59" t="s">
        <v>87</v>
      </c>
      <c r="W59" t="s">
        <v>71</v>
      </c>
      <c r="X59" s="48" t="s">
        <v>489</v>
      </c>
      <c r="Y59" s="41"/>
    </row>
    <row r="60" spans="1:25" s="35" customFormat="1" ht="15" x14ac:dyDescent="0.25">
      <c r="A60">
        <v>2.11</v>
      </c>
      <c r="B60">
        <v>1.78</v>
      </c>
      <c r="C60" s="29">
        <f t="shared" si="0"/>
        <v>3.5731402098088338E-2</v>
      </c>
      <c r="D60" s="30">
        <f>IF(OR($A60="",$B60=""),"",A60*'MPTO_working_2-way'!$G59)</f>
        <v>2.1853932584269664</v>
      </c>
      <c r="E60" s="32">
        <f>IF(OR($A60="",$B60=""),"",B60*'MPTO_working_2-way'!$G59)</f>
        <v>1.8436018957345972</v>
      </c>
      <c r="F60" s="30">
        <f>IF(OR($A60="",$B60=""),"",'MPTO_working_2-way'!D59)</f>
        <v>2.1926557300484557</v>
      </c>
      <c r="G60" s="32">
        <f>IF(OR($A60="",$B60=""),"",'MPTO_working_2-way'!E59)</f>
        <v>1.8384649273092173</v>
      </c>
      <c r="H60" s="30">
        <f>IF(OR($A60="",$B60=""),"",'OddsRatio_working_2-way'!M59)</f>
        <v>2.192927878405448</v>
      </c>
      <c r="I60" s="30">
        <f>IF(OR($A60="",$B60=""),"",'OddsRatio_working_2-way'!N59)</f>
        <v>1.838273644284909</v>
      </c>
      <c r="J60" s="30">
        <f>IF('Log_working_2-way'!$D59="","",A60^('Log_working_2-way'!$D59))</f>
        <v>2.1962612557480616</v>
      </c>
      <c r="K60" s="32">
        <f>IF('Log_working_2-way'!$D59="","",B60^('Log_working_2-way'!$D59))</f>
        <v>1.8359377980310738</v>
      </c>
      <c r="L60" s="37">
        <f t="shared" si="9"/>
        <v>0.45758354755784059</v>
      </c>
      <c r="M60" s="37">
        <f t="shared" si="10"/>
        <v>0.54241645244215941</v>
      </c>
      <c r="N60" s="38">
        <v>156</v>
      </c>
      <c r="O60" s="38">
        <f t="shared" si="11"/>
        <v>82.066350710900466</v>
      </c>
      <c r="P60" s="38">
        <f t="shared" si="12"/>
        <v>68.359550561797761</v>
      </c>
      <c r="Q60" s="38">
        <f t="shared" si="13"/>
        <v>87.640449438202253</v>
      </c>
      <c r="R60" s="38">
        <f t="shared" si="14"/>
        <v>73.93364928909952</v>
      </c>
      <c r="S60" s="39">
        <f t="shared" si="15"/>
        <v>-5.5740987273017879</v>
      </c>
      <c r="T60" s="39">
        <f t="shared" si="16"/>
        <v>-5.5740987273017595</v>
      </c>
      <c r="U60" t="s">
        <v>107</v>
      </c>
      <c r="V60" t="s">
        <v>166</v>
      </c>
      <c r="W60" t="s">
        <v>72</v>
      </c>
      <c r="X60" s="48" t="s">
        <v>489</v>
      </c>
      <c r="Y60" s="41"/>
    </row>
    <row r="61" spans="1:25" ht="15" x14ac:dyDescent="0.25">
      <c r="A61">
        <v>2.4300000000000002</v>
      </c>
      <c r="B61">
        <v>1.57</v>
      </c>
      <c r="C61" s="29">
        <f t="shared" si="0"/>
        <v>4.846530890409162E-2</v>
      </c>
      <c r="D61" s="30">
        <f>IF(OR($A61="",$B61=""),"",A61*'MPTO_working_2-way'!$G60)</f>
        <v>2.547770700636943</v>
      </c>
      <c r="E61" s="32">
        <f>IF(OR($A61="",$B61=""),"",B61*'MPTO_working_2-way'!$G60)</f>
        <v>1.6460905349794239</v>
      </c>
      <c r="F61" s="30">
        <f>IF(OR($A61="",$B61=""),"",'MPTO_working_2-way'!D60)</f>
        <v>2.5820446008595312</v>
      </c>
      <c r="G61" s="32">
        <f>IF(OR($A61="",$B61=""),"",'MPTO_working_2-way'!E60)</f>
        <v>1.6320934311565529</v>
      </c>
      <c r="H61" s="30">
        <f>IF(OR($A61="",$B61=""),"",'OddsRatio_working_2-way'!M60)</f>
        <v>2.5839103288458478</v>
      </c>
      <c r="I61" s="30">
        <f>IF(OR($A61="",$B61=""),"",'OddsRatio_working_2-way'!N60)</f>
        <v>1.6313488723371565</v>
      </c>
      <c r="J61" s="30">
        <f>IF('Log_working_2-way'!$D60="","",A61^('Log_working_2-way'!$D60))</f>
        <v>2.6001815147642611</v>
      </c>
      <c r="K61" s="32">
        <f>IF('Log_working_2-way'!$D60="","",B61^('Log_working_2-way'!$D60))</f>
        <v>1.6249291038371019</v>
      </c>
      <c r="L61" s="37">
        <f t="shared" si="9"/>
        <v>0.39249999999999996</v>
      </c>
      <c r="M61" s="37">
        <f t="shared" si="10"/>
        <v>0.60749999999999993</v>
      </c>
      <c r="N61" s="38">
        <v>157</v>
      </c>
      <c r="O61" s="38">
        <f t="shared" si="11"/>
        <v>92.390946502057631</v>
      </c>
      <c r="P61" s="38">
        <f t="shared" si="12"/>
        <v>57</v>
      </c>
      <c r="Q61" s="38">
        <f t="shared" si="13"/>
        <v>100</v>
      </c>
      <c r="R61" s="38">
        <f t="shared" si="14"/>
        <v>64.609053497942384</v>
      </c>
      <c r="S61" s="39">
        <f t="shared" si="15"/>
        <v>-7.6090534979423694</v>
      </c>
      <c r="T61" s="39">
        <f t="shared" si="16"/>
        <v>-7.6090534979423836</v>
      </c>
      <c r="U61" t="s">
        <v>108</v>
      </c>
      <c r="V61" t="s">
        <v>145</v>
      </c>
      <c r="W61" t="s">
        <v>72</v>
      </c>
      <c r="X61" s="48" t="s">
        <v>489</v>
      </c>
      <c r="Y61" s="41"/>
    </row>
    <row r="62" spans="1:25" ht="15" x14ac:dyDescent="0.25">
      <c r="A62">
        <v>1.95</v>
      </c>
      <c r="B62">
        <v>1.88</v>
      </c>
      <c r="C62" s="29">
        <f t="shared" si="0"/>
        <v>4.4735406437534042E-2</v>
      </c>
      <c r="D62" s="30">
        <f>IF(OR($A62="",$B62=""),"",A62*'MPTO_working_2-way'!$G61)</f>
        <v>2.0372340425531914</v>
      </c>
      <c r="E62" s="32">
        <f>IF(OR($A62="",$B62=""),"",B62*'MPTO_working_2-way'!$G61)</f>
        <v>1.9641025641025638</v>
      </c>
      <c r="F62" s="30">
        <f>IF(OR($A62="",$B62=""),"",'MPTO_working_2-way'!D61)</f>
        <v>2.0389321468298109</v>
      </c>
      <c r="G62" s="32">
        <f>IF(OR($A62="",$B62=""),"",'MPTO_working_2-way'!E61)</f>
        <v>1.9625267665952888</v>
      </c>
      <c r="H62" s="30">
        <f>IF(OR($A62="",$B62=""),"",'OddsRatio_working_2-way'!M61)</f>
        <v>2.0390117682420414</v>
      </c>
      <c r="I62" s="30">
        <f>IF(OR($A62="",$B62=""),"",'OddsRatio_working_2-way'!N61)</f>
        <v>1.9624530063715757</v>
      </c>
      <c r="J62" s="30">
        <f>IF('Log_working_2-way'!$D61="","",A62^('Log_working_2-way'!$D61))</f>
        <v>2.0397933425150612</v>
      </c>
      <c r="K62" s="32">
        <f>IF('Log_working_2-way'!$D61="","",B62^('Log_working_2-way'!$D61))</f>
        <v>1.9617295659739398</v>
      </c>
      <c r="L62" s="37">
        <f t="shared" si="9"/>
        <v>0.49086161879895562</v>
      </c>
      <c r="M62" s="37">
        <f t="shared" si="10"/>
        <v>0.50913838120104449</v>
      </c>
      <c r="N62" s="38">
        <v>158</v>
      </c>
      <c r="O62" s="38">
        <f t="shared" si="11"/>
        <v>76.974358974358964</v>
      </c>
      <c r="P62" s="38">
        <f t="shared" si="12"/>
        <v>73.957446808510625</v>
      </c>
      <c r="Q62" s="38">
        <f t="shared" si="13"/>
        <v>84.042553191489361</v>
      </c>
      <c r="R62" s="38">
        <f t="shared" si="14"/>
        <v>81.025641025641036</v>
      </c>
      <c r="S62" s="39">
        <f t="shared" si="15"/>
        <v>-7.0681942171303973</v>
      </c>
      <c r="T62" s="39">
        <f t="shared" si="16"/>
        <v>-7.0681942171304115</v>
      </c>
      <c r="U62" t="s">
        <v>79</v>
      </c>
      <c r="V62" t="s">
        <v>90</v>
      </c>
      <c r="W62" t="s">
        <v>72</v>
      </c>
      <c r="X62" s="48" t="s">
        <v>489</v>
      </c>
      <c r="Y62" s="41"/>
    </row>
    <row r="63" spans="1:25" ht="15" x14ac:dyDescent="0.25">
      <c r="A63">
        <v>2.36</v>
      </c>
      <c r="B63">
        <v>1.63</v>
      </c>
      <c r="C63" s="29">
        <f t="shared" si="0"/>
        <v>3.7225746074659449E-2</v>
      </c>
      <c r="D63" s="30">
        <f>IF(OR($A63="",$B63=""),"",A63*'MPTO_working_2-way'!$G62)</f>
        <v>2.447852760736196</v>
      </c>
      <c r="E63" s="32">
        <f>IF(OR($A63="",$B63=""),"",B63*'MPTO_working_2-way'!$G62)</f>
        <v>1.6906779661016949</v>
      </c>
      <c r="F63" s="30">
        <f>IF(OR($A63="",$B63=""),"",'MPTO_working_2-way'!D62)</f>
        <v>2.4684291581108826</v>
      </c>
      <c r="G63" s="32">
        <f>IF(OR($A63="",$B63=""),"",'MPTO_working_2-way'!E62)</f>
        <v>1.6809998252053835</v>
      </c>
      <c r="H63" s="30">
        <f>IF(OR($A63="",$B63=""),"",'OddsRatio_working_2-way'!M62)</f>
        <v>2.4692617733849058</v>
      </c>
      <c r="I63" s="30">
        <f>IF(OR($A63="",$B63=""),"",'OddsRatio_working_2-way'!N62)</f>
        <v>1.6806139097297725</v>
      </c>
      <c r="J63" s="30">
        <f>IF('Log_working_2-way'!$D62="","",A63^('Log_working_2-way'!$D62))</f>
        <v>2.4788363298437481</v>
      </c>
      <c r="K63" s="32">
        <f>IF('Log_working_2-way'!$D62="","",B63^('Log_working_2-way'!$D62))</f>
        <v>1.6762073529161199</v>
      </c>
      <c r="L63" s="37">
        <f t="shared" si="9"/>
        <v>0.40852130325814545</v>
      </c>
      <c r="M63" s="37">
        <f t="shared" si="10"/>
        <v>0.5914786967418546</v>
      </c>
      <c r="N63" s="38">
        <v>159</v>
      </c>
      <c r="O63" s="38">
        <f t="shared" si="11"/>
        <v>91.627118644067778</v>
      </c>
      <c r="P63" s="38">
        <f t="shared" si="12"/>
        <v>61.453987730061328</v>
      </c>
      <c r="Q63" s="38">
        <f t="shared" si="13"/>
        <v>97.546012269938657</v>
      </c>
      <c r="R63" s="38">
        <f t="shared" si="14"/>
        <v>67.372881355932208</v>
      </c>
      <c r="S63" s="39">
        <f t="shared" si="15"/>
        <v>-5.9188936258708793</v>
      </c>
      <c r="T63" s="39">
        <f t="shared" si="16"/>
        <v>-5.9188936258708793</v>
      </c>
      <c r="U63" t="s">
        <v>76</v>
      </c>
      <c r="V63" t="s">
        <v>109</v>
      </c>
      <c r="W63" t="s">
        <v>72</v>
      </c>
      <c r="X63" s="48" t="s">
        <v>489</v>
      </c>
      <c r="Y63" s="41"/>
    </row>
    <row r="64" spans="1:25" ht="15" x14ac:dyDescent="0.25">
      <c r="A64">
        <v>2.0299999999999998</v>
      </c>
      <c r="B64">
        <v>1.85</v>
      </c>
      <c r="C64" s="29">
        <f t="shared" si="0"/>
        <v>3.315137797896428E-2</v>
      </c>
      <c r="D64" s="30">
        <f>IF(OR($A64="",$B64=""),"",A64*'MPTO_working_2-way'!$G63)</f>
        <v>2.0972972972972972</v>
      </c>
      <c r="E64" s="32">
        <f>IF(OR($A64="",$B64=""),"",B64*'MPTO_working_2-way'!$G63)</f>
        <v>1.9113300492610841</v>
      </c>
      <c r="F64" s="30">
        <f>IF(OR($A64="",$B64=""),"",'MPTO_working_2-way'!D63)</f>
        <v>2.1006852188505105</v>
      </c>
      <c r="G64" s="32">
        <f>IF(OR($A64="",$B64=""),"",'MPTO_working_2-way'!E63)</f>
        <v>1.9085249650616189</v>
      </c>
      <c r="H64" s="30">
        <f>IF(OR($A64="",$B64=""),"",'OddsRatio_working_2-way'!M63)</f>
        <v>2.1008018467836762</v>
      </c>
      <c r="I64" s="30">
        <f>IF(OR($A64="",$B64=""),"",'OddsRatio_working_2-way'!N63)</f>
        <v>1.9084287085108012</v>
      </c>
      <c r="J64" s="30">
        <f>IF('Log_working_2-way'!$D63="","",A64^('Log_working_2-way'!$D63))</f>
        <v>2.1023480190539692</v>
      </c>
      <c r="K64" s="32">
        <f>IF('Log_working_2-way'!$D63="","",B64^('Log_working_2-way'!$D63))</f>
        <v>1.9071545307970494</v>
      </c>
      <c r="L64" s="37">
        <f t="shared" si="9"/>
        <v>0.47680412371134023</v>
      </c>
      <c r="M64" s="37">
        <f t="shared" si="10"/>
        <v>0.52319587628865971</v>
      </c>
      <c r="N64" s="38">
        <v>160</v>
      </c>
      <c r="O64" s="38">
        <f t="shared" si="11"/>
        <v>81.182266009852199</v>
      </c>
      <c r="P64" s="38">
        <f t="shared" si="12"/>
        <v>73.513513513513502</v>
      </c>
      <c r="Q64" s="38">
        <f t="shared" si="13"/>
        <v>86.48648648648647</v>
      </c>
      <c r="R64" s="38">
        <f t="shared" si="14"/>
        <v>78.817733990147786</v>
      </c>
      <c r="S64" s="39">
        <f t="shared" si="15"/>
        <v>-5.3042204766342707</v>
      </c>
      <c r="T64" s="39">
        <f t="shared" si="16"/>
        <v>-5.3042204766342849</v>
      </c>
      <c r="U64" t="s">
        <v>80</v>
      </c>
      <c r="V64" t="s">
        <v>140</v>
      </c>
      <c r="W64" t="s">
        <v>72</v>
      </c>
      <c r="X64" s="48" t="s">
        <v>489</v>
      </c>
      <c r="Y64" s="41"/>
    </row>
    <row r="65" spans="1:25" ht="15" x14ac:dyDescent="0.25">
      <c r="A65">
        <v>2.31</v>
      </c>
      <c r="B65">
        <v>1.65</v>
      </c>
      <c r="C65" s="29">
        <f t="shared" si="0"/>
        <v>3.8961038961038863E-2</v>
      </c>
      <c r="D65" s="30">
        <f>IF(OR($A65="",$B65=""),"",A65*'MPTO_working_2-way'!$G64)</f>
        <v>2.4</v>
      </c>
      <c r="E65" s="32">
        <f>IF(OR($A65="",$B65=""),"",B65*'MPTO_working_2-way'!$G64)</f>
        <v>1.714285714285714</v>
      </c>
      <c r="F65" s="30">
        <f>IF(OR($A65="",$B65=""),"",'MPTO_working_2-way'!D64)</f>
        <v>2.418848167539267</v>
      </c>
      <c r="G65" s="32">
        <f>IF(OR($A65="",$B65=""),"",'MPTO_working_2-way'!E64)</f>
        <v>1.7047970479704795</v>
      </c>
      <c r="H65" s="30">
        <f>IF(OR($A65="",$B65=""),"",'OddsRatio_working_2-way'!M64)</f>
        <v>2.4196424251848119</v>
      </c>
      <c r="I65" s="30">
        <f>IF(OR($A65="",$B65=""),"",'OddsRatio_working_2-way'!N64)</f>
        <v>1.7044027300535323</v>
      </c>
      <c r="J65" s="30">
        <f>IF('Log_working_2-way'!$D64="","",A65^('Log_working_2-way'!$D64))</f>
        <v>2.4284098319246836</v>
      </c>
      <c r="K65" s="32">
        <f>IF('Log_working_2-way'!$D64="","",B65^('Log_working_2-way'!$D64))</f>
        <v>1.7000791913146875</v>
      </c>
      <c r="L65" s="37">
        <f t="shared" si="9"/>
        <v>0.41666666666666669</v>
      </c>
      <c r="M65" s="37">
        <f t="shared" si="10"/>
        <v>0.58333333333333348</v>
      </c>
      <c r="N65" s="38">
        <v>161</v>
      </c>
      <c r="O65" s="38">
        <f t="shared" si="11"/>
        <v>91.303030303030312</v>
      </c>
      <c r="P65" s="38">
        <f t="shared" si="12"/>
        <v>63.424242424242415</v>
      </c>
      <c r="Q65" s="38">
        <f t="shared" si="13"/>
        <v>97.575757575757578</v>
      </c>
      <c r="R65" s="38">
        <f t="shared" si="14"/>
        <v>69.696969696969703</v>
      </c>
      <c r="S65" s="39">
        <f t="shared" si="15"/>
        <v>-6.2727272727272663</v>
      </c>
      <c r="T65" s="39">
        <f t="shared" si="16"/>
        <v>-6.2727272727272876</v>
      </c>
      <c r="U65" t="s">
        <v>114</v>
      </c>
      <c r="V65" t="s">
        <v>77</v>
      </c>
      <c r="W65" t="s">
        <v>72</v>
      </c>
      <c r="X65" s="48" t="s">
        <v>489</v>
      </c>
      <c r="Y65" s="41"/>
    </row>
    <row r="66" spans="1:25" ht="15" x14ac:dyDescent="0.25">
      <c r="A66">
        <v>1.96</v>
      </c>
      <c r="B66">
        <v>1.91</v>
      </c>
      <c r="C66" s="29">
        <f t="shared" si="0"/>
        <v>3.3764291056736839E-2</v>
      </c>
      <c r="D66" s="30">
        <f>IF(OR($A66="",$B66=""),"",A66*'MPTO_working_2-way'!$G65)</f>
        <v>2.0261780104712042</v>
      </c>
      <c r="E66" s="32">
        <f>IF(OR($A66="",$B66=""),"",B66*'MPTO_working_2-way'!$G65)</f>
        <v>1.9744897959183674</v>
      </c>
      <c r="F66" s="30">
        <f>IF(OR($A66="",$B66=""),"",'MPTO_working_2-way'!D65)</f>
        <v>2.0270738574832143</v>
      </c>
      <c r="G66" s="32">
        <f>IF(OR($A66="",$B66=""),"",'MPTO_working_2-way'!E65)</f>
        <v>1.9736398144242935</v>
      </c>
      <c r="H66" s="30">
        <f>IF(OR($A66="",$B66=""),"",'OddsRatio_working_2-way'!M65)</f>
        <v>2.0271051820261912</v>
      </c>
      <c r="I66" s="30">
        <f>IF(OR($A66="",$B66=""),"",'OddsRatio_working_2-way'!N65)</f>
        <v>1.9736101204623264</v>
      </c>
      <c r="J66" s="30">
        <f>IF('Log_working_2-way'!$D65="","",A66^('Log_working_2-way'!$D65))</f>
        <v>2.0275133700590602</v>
      </c>
      <c r="K66" s="32">
        <f>IF('Log_working_2-way'!$D65="","",B66^('Log_working_2-way'!$D65))</f>
        <v>1.9732233459331785</v>
      </c>
      <c r="L66" s="37">
        <f t="shared" si="9"/>
        <v>0.49354005167958659</v>
      </c>
      <c r="M66" s="37">
        <f t="shared" si="10"/>
        <v>0.50645994832041341</v>
      </c>
      <c r="N66" s="38">
        <v>162</v>
      </c>
      <c r="O66" s="38">
        <f t="shared" si="11"/>
        <v>79.346938775510196</v>
      </c>
      <c r="P66" s="38">
        <f t="shared" si="12"/>
        <v>77.183246073298406</v>
      </c>
      <c r="Q66" s="38">
        <f t="shared" si="13"/>
        <v>84.816753926701566</v>
      </c>
      <c r="R66" s="38">
        <f t="shared" si="14"/>
        <v>82.653061224489804</v>
      </c>
      <c r="S66" s="39">
        <f t="shared" si="15"/>
        <v>-5.4698151511913693</v>
      </c>
      <c r="T66" s="39">
        <f t="shared" si="16"/>
        <v>-5.4698151511913977</v>
      </c>
      <c r="U66" t="s">
        <v>139</v>
      </c>
      <c r="V66" t="s">
        <v>143</v>
      </c>
      <c r="W66" t="s">
        <v>72</v>
      </c>
      <c r="X66" s="48" t="s">
        <v>489</v>
      </c>
      <c r="Y66" s="41"/>
    </row>
    <row r="67" spans="1:25" ht="15" x14ac:dyDescent="0.25">
      <c r="A67">
        <v>2.6</v>
      </c>
      <c r="B67">
        <v>1.51</v>
      </c>
      <c r="C67" s="29">
        <f t="shared" ref="C67:C130" si="17">IF(OR($A67="",$B67=""),"",(1/A67)+(1/B67)-1)</f>
        <v>4.6867040244523706E-2</v>
      </c>
      <c r="D67" s="30">
        <f>IF(OR($A67="",$B67=""),"",A67*'MPTO_working_2-way'!$G66)</f>
        <v>2.7218543046357619</v>
      </c>
      <c r="E67" s="32">
        <f>IF(OR($A67="",$B67=""),"",B67*'MPTO_working_2-way'!$G66)</f>
        <v>1.5807692307692307</v>
      </c>
      <c r="F67" s="30">
        <f>IF(OR($A67="",$B67=""),"",'MPTO_working_2-way'!D66)</f>
        <v>2.7686882933709454</v>
      </c>
      <c r="G67" s="32">
        <f>IF(OR($A67="",$B67=""),"",'MPTO_working_2-way'!E66)</f>
        <v>1.5653907496012758</v>
      </c>
      <c r="H67" s="30">
        <f>IF(OR($A67="",$B67=""),"",'OddsRatio_working_2-way'!M66)</f>
        <v>2.7712297710801912</v>
      </c>
      <c r="I67" s="30">
        <f>IF(OR($A67="",$B67=""),"",'OddsRatio_working_2-way'!N66)</f>
        <v>1.5645794895318106</v>
      </c>
      <c r="J67" s="30">
        <f>IF('Log_working_2-way'!$D66="","",A67^('Log_working_2-way'!$D66))</f>
        <v>2.7936594255468981</v>
      </c>
      <c r="K67" s="32">
        <f>IF('Log_working_2-way'!$D66="","",B67^('Log_working_2-way'!$D66))</f>
        <v>1.5575194408454212</v>
      </c>
      <c r="L67" s="37">
        <f t="shared" si="9"/>
        <v>0.36739659367396588</v>
      </c>
      <c r="M67" s="37">
        <f t="shared" si="10"/>
        <v>0.63260340632603407</v>
      </c>
      <c r="N67" s="38">
        <v>163</v>
      </c>
      <c r="O67" s="38">
        <f t="shared" si="11"/>
        <v>100.30769230769231</v>
      </c>
      <c r="P67" s="38">
        <f t="shared" si="12"/>
        <v>55.05298013245033</v>
      </c>
      <c r="Q67" s="38">
        <f t="shared" si="13"/>
        <v>107.94701986754967</v>
      </c>
      <c r="R67" s="38">
        <f t="shared" si="14"/>
        <v>62.692307692307686</v>
      </c>
      <c r="S67" s="39">
        <f t="shared" si="15"/>
        <v>-7.6393275598573638</v>
      </c>
      <c r="T67" s="39">
        <f t="shared" si="16"/>
        <v>-7.6393275598573567</v>
      </c>
      <c r="U67" t="s">
        <v>82</v>
      </c>
      <c r="V67" t="s">
        <v>70</v>
      </c>
      <c r="W67" t="s">
        <v>72</v>
      </c>
      <c r="X67" s="48" t="s">
        <v>489</v>
      </c>
      <c r="Y67" s="41"/>
    </row>
    <row r="68" spans="1:25" ht="15" x14ac:dyDescent="0.25">
      <c r="A68">
        <v>2.1800000000000002</v>
      </c>
      <c r="B68">
        <v>1.7</v>
      </c>
      <c r="C68" s="29">
        <f t="shared" si="17"/>
        <v>4.6950890447922333E-2</v>
      </c>
      <c r="D68" s="30">
        <f>IF(OR($A68="",$B68=""),"",A68*'MPTO_working_2-way'!$G67)</f>
        <v>2.2823529411764709</v>
      </c>
      <c r="E68" s="32">
        <f>IF(OR($A68="",$B68=""),"",B68*'MPTO_working_2-way'!$G67)</f>
        <v>1.7798165137614679</v>
      </c>
      <c r="F68" s="30">
        <f>IF(OR($A68="",$B68=""),"",'MPTO_working_2-way'!D67)</f>
        <v>2.2975821450712961</v>
      </c>
      <c r="G68" s="32">
        <f>IF(OR($A68="",$B68=""),"",'MPTO_working_2-way'!E67)</f>
        <v>1.7706641184902054</v>
      </c>
      <c r="H68" s="30">
        <f>IF(OR($A68="",$B68=""),"",'OddsRatio_working_2-way'!M67)</f>
        <v>2.2983506020002022</v>
      </c>
      <c r="I68" s="30">
        <f>IF(OR($A68="",$B68=""),"",'OddsRatio_working_2-way'!N67)</f>
        <v>1.7702079842374079</v>
      </c>
      <c r="J68" s="30">
        <f>IF('Log_working_2-way'!$D67="","",A68^('Log_working_2-way'!$D67))</f>
        <v>2.3054560434070099</v>
      </c>
      <c r="K68" s="32">
        <f>IF('Log_working_2-way'!$D67="","",B68^('Log_working_2-way'!$D67))</f>
        <v>1.7660158341214014</v>
      </c>
      <c r="L68" s="37">
        <f t="shared" si="9"/>
        <v>0.43814432989690716</v>
      </c>
      <c r="M68" s="37">
        <f t="shared" si="10"/>
        <v>0.56185567010309279</v>
      </c>
      <c r="N68" s="38">
        <v>164</v>
      </c>
      <c r="O68" s="38">
        <f t="shared" si="11"/>
        <v>88.770642201834875</v>
      </c>
      <c r="P68" s="38">
        <f t="shared" si="12"/>
        <v>67.529411764705898</v>
      </c>
      <c r="Q68" s="38">
        <f t="shared" si="13"/>
        <v>96.470588235294116</v>
      </c>
      <c r="R68" s="38">
        <f t="shared" si="14"/>
        <v>75.22935779816514</v>
      </c>
      <c r="S68" s="39">
        <f t="shared" si="15"/>
        <v>-7.6999460334592413</v>
      </c>
      <c r="T68" s="39">
        <f t="shared" si="16"/>
        <v>-7.6999460334592413</v>
      </c>
      <c r="U68" t="s">
        <v>141</v>
      </c>
      <c r="V68" t="s">
        <v>81</v>
      </c>
      <c r="W68" t="s">
        <v>72</v>
      </c>
      <c r="X68" s="48" t="s">
        <v>489</v>
      </c>
      <c r="Y68" s="41"/>
    </row>
    <row r="69" spans="1:25" ht="15" x14ac:dyDescent="0.25">
      <c r="A69">
        <v>2.1</v>
      </c>
      <c r="B69">
        <v>1.75</v>
      </c>
      <c r="C69" s="29">
        <f t="shared" si="17"/>
        <v>4.761904761904745E-2</v>
      </c>
      <c r="D69" s="30">
        <f>IF(OR($A69="",$B69=""),"",A69*'MPTO_working_2-way'!$G68)</f>
        <v>2.1999999999999997</v>
      </c>
      <c r="E69" s="32">
        <f>IF(OR($A69="",$B69=""),"",B69*'MPTO_working_2-way'!$G68)</f>
        <v>1.833333333333333</v>
      </c>
      <c r="F69" s="30">
        <f>IF(OR($A69="",$B69=""),"",'MPTO_working_2-way'!D68)</f>
        <v>2.2105263157894735</v>
      </c>
      <c r="G69" s="32">
        <f>IF(OR($A69="",$B69=""),"",'MPTO_working_2-way'!E68)</f>
        <v>1.8260869565217388</v>
      </c>
      <c r="H69" s="30">
        <f>IF(OR($A69="",$B69=""),"",'OddsRatio_working_2-way'!M68)</f>
        <v>2.2110601416389968</v>
      </c>
      <c r="I69" s="30">
        <f>IF(OR($A69="",$B69=""),"",'OddsRatio_working_2-way'!N68)</f>
        <v>1.8257228238447702</v>
      </c>
      <c r="J69" s="30">
        <f>IF('Log_working_2-way'!$D68="","",A69^('Log_working_2-way'!$D68))</f>
        <v>2.2159538718240408</v>
      </c>
      <c r="K69" s="32">
        <f>IF('Log_working_2-way'!$D68="","",B69^('Log_working_2-way'!$D68))</f>
        <v>1.8223996182512778</v>
      </c>
      <c r="L69" s="37">
        <f t="shared" ref="L69:L132" si="18">(1/D69)</f>
        <v>0.45454545454545459</v>
      </c>
      <c r="M69" s="37">
        <f t="shared" ref="M69:M132" si="19">(1/E69)</f>
        <v>0.54545454545454553</v>
      </c>
      <c r="N69" s="38">
        <v>165</v>
      </c>
      <c r="O69" s="38">
        <f t="shared" ref="O69:O132" si="20">(1/A69)*((N69*A69)-N69)</f>
        <v>86.428571428571431</v>
      </c>
      <c r="P69" s="38">
        <f t="shared" ref="P69:P132" si="21">(1/B69)*((N69*B69)-N69)</f>
        <v>70.714285714285708</v>
      </c>
      <c r="Q69" s="38">
        <f t="shared" ref="Q69:Q132" si="22">(1/B69)*N69</f>
        <v>94.285714285714278</v>
      </c>
      <c r="R69" s="38">
        <f t="shared" ref="R69:R132" si="23">(1/A69)*N69</f>
        <v>78.571428571428569</v>
      </c>
      <c r="S69" s="39">
        <f t="shared" ref="S69:S132" si="24">O69-Q69</f>
        <v>-7.857142857142847</v>
      </c>
      <c r="T69" s="39">
        <f t="shared" ref="T69:T132" si="25">P69-R69</f>
        <v>-7.8571428571428612</v>
      </c>
      <c r="U69" t="s">
        <v>85</v>
      </c>
      <c r="V69" t="s">
        <v>91</v>
      </c>
      <c r="W69" t="s">
        <v>72</v>
      </c>
      <c r="X69" s="48" t="s">
        <v>489</v>
      </c>
      <c r="Y69" s="41"/>
    </row>
    <row r="70" spans="1:25" ht="15" x14ac:dyDescent="0.25">
      <c r="A70">
        <v>2.0499999999999998</v>
      </c>
      <c r="B70">
        <v>1.83</v>
      </c>
      <c r="C70" s="29">
        <f t="shared" si="17"/>
        <v>3.4252965480474407E-2</v>
      </c>
      <c r="D70" s="30">
        <f>IF(OR($A70="",$B70=""),"",A70*'MPTO_working_2-way'!$G69)</f>
        <v>2.1202185792349724</v>
      </c>
      <c r="E70" s="32">
        <f>IF(OR($A70="",$B70=""),"",B70*'MPTO_working_2-way'!$G69)</f>
        <v>1.8926829268292682</v>
      </c>
      <c r="F70" s="30">
        <f>IF(OR($A70="",$B70=""),"",'MPTO_working_2-way'!D69)</f>
        <v>2.1245929491717397</v>
      </c>
      <c r="G70" s="32">
        <f>IF(OR($A70="",$B70=""),"",'MPTO_working_2-way'!E69)</f>
        <v>1.8892106257081707</v>
      </c>
      <c r="H70" s="30">
        <f>IF(OR($A70="",$B70=""),"",'OddsRatio_working_2-way'!M69)</f>
        <v>2.1247489679763456</v>
      </c>
      <c r="I70" s="30">
        <f>IF(OR($A70="",$B70=""),"",'OddsRatio_working_2-way'!N69)</f>
        <v>1.8890872794479689</v>
      </c>
      <c r="J70" s="30">
        <f>IF('Log_working_2-way'!$D69="","",A70^('Log_working_2-way'!$D69))</f>
        <v>2.1267489530128172</v>
      </c>
      <c r="K70" s="32">
        <f>IF('Log_working_2-way'!$D69="","",B70^('Log_working_2-way'!$D69))</f>
        <v>1.8875091450726849</v>
      </c>
      <c r="L70" s="37">
        <f t="shared" si="18"/>
        <v>0.47164948453608252</v>
      </c>
      <c r="M70" s="37">
        <f t="shared" si="19"/>
        <v>0.52835051546391754</v>
      </c>
      <c r="N70" s="38">
        <v>166</v>
      </c>
      <c r="O70" s="38">
        <f t="shared" si="20"/>
        <v>85.024390243902431</v>
      </c>
      <c r="P70" s="38">
        <f t="shared" si="21"/>
        <v>75.289617486338813</v>
      </c>
      <c r="Q70" s="38">
        <f t="shared" si="22"/>
        <v>90.710382513661187</v>
      </c>
      <c r="R70" s="38">
        <f t="shared" si="23"/>
        <v>80.975609756097569</v>
      </c>
      <c r="S70" s="39">
        <f t="shared" si="24"/>
        <v>-5.6859922697587564</v>
      </c>
      <c r="T70" s="39">
        <f t="shared" si="25"/>
        <v>-5.6859922697587564</v>
      </c>
      <c r="U70" t="s">
        <v>142</v>
      </c>
      <c r="V70" t="s">
        <v>69</v>
      </c>
      <c r="W70" t="s">
        <v>72</v>
      </c>
      <c r="X70" s="48" t="s">
        <v>489</v>
      </c>
      <c r="Y70" s="41"/>
    </row>
    <row r="71" spans="1:25" ht="15" x14ac:dyDescent="0.25">
      <c r="A71">
        <v>1.81</v>
      </c>
      <c r="B71">
        <v>2.0299999999999998</v>
      </c>
      <c r="C71" s="29">
        <f t="shared" si="17"/>
        <v>4.5097025283727721E-2</v>
      </c>
      <c r="D71" s="30">
        <f>IF(OR($A71="",$B71=""),"",A71*'MPTO_working_2-way'!$G70)</f>
        <v>1.8916256157635472</v>
      </c>
      <c r="E71" s="32">
        <f>IF(OR($A71="",$B71=""),"",B71*'MPTO_working_2-way'!$G70)</f>
        <v>2.1215469613259672</v>
      </c>
      <c r="F71" s="30">
        <f>IF(OR($A71="",$B71=""),"",'MPTO_working_2-way'!D70)</f>
        <v>1.8870143543127138</v>
      </c>
      <c r="G71" s="32">
        <f>IF(OR($A71="",$B71=""),"",'MPTO_working_2-way'!E70)</f>
        <v>2.1273774715571898</v>
      </c>
      <c r="H71" s="30">
        <f>IF(OR($A71="",$B71=""),"",'OddsRatio_working_2-way'!M70)</f>
        <v>1.8867963503478642</v>
      </c>
      <c r="I71" s="30">
        <f>IF(OR($A71="",$B71=""),"",'OddsRatio_working_2-way'!N70)</f>
        <v>2.1276546183435801</v>
      </c>
      <c r="J71" s="30">
        <f>IF('Log_working_2-way'!$D70="","",A71^('Log_working_2-way'!$D70))</f>
        <v>1.8846829983767455</v>
      </c>
      <c r="K71" s="32">
        <f>IF('Log_working_2-way'!$D70="","",B71^('Log_working_2-way'!$D70))</f>
        <v>2.1303483867491475</v>
      </c>
      <c r="L71" s="37">
        <f t="shared" si="18"/>
        <v>0.52864583333333326</v>
      </c>
      <c r="M71" s="37">
        <f t="shared" si="19"/>
        <v>0.47135416666666657</v>
      </c>
      <c r="N71" s="38">
        <v>167</v>
      </c>
      <c r="O71" s="38">
        <f t="shared" si="20"/>
        <v>74.734806629834253</v>
      </c>
      <c r="P71" s="38">
        <f t="shared" si="21"/>
        <v>84.73399014778326</v>
      </c>
      <c r="Q71" s="38">
        <f t="shared" si="22"/>
        <v>82.266009852216754</v>
      </c>
      <c r="R71" s="38">
        <f t="shared" si="23"/>
        <v>92.265193370165747</v>
      </c>
      <c r="S71" s="39">
        <f t="shared" si="24"/>
        <v>-7.5312032223825014</v>
      </c>
      <c r="T71" s="39">
        <f t="shared" si="25"/>
        <v>-7.5312032223824872</v>
      </c>
      <c r="U71" t="s">
        <v>115</v>
      </c>
      <c r="V71" t="s">
        <v>477</v>
      </c>
      <c r="W71" t="s">
        <v>73</v>
      </c>
      <c r="X71" s="48" t="s">
        <v>489</v>
      </c>
      <c r="Y71" s="41"/>
    </row>
    <row r="72" spans="1:25" ht="15" x14ac:dyDescent="0.25">
      <c r="A72">
        <v>2.15</v>
      </c>
      <c r="B72">
        <v>1.69</v>
      </c>
      <c r="C72" s="29">
        <f t="shared" si="17"/>
        <v>5.6832255401128462E-2</v>
      </c>
      <c r="D72" s="30">
        <f>IF(OR($A72="",$B72=""),"",A72*'MPTO_working_2-way'!$G71)</f>
        <v>2.2721893491124261</v>
      </c>
      <c r="E72" s="32">
        <f>IF(OR($A72="",$B72=""),"",B72*'MPTO_working_2-way'!$G71)</f>
        <v>1.786046511627907</v>
      </c>
      <c r="F72" s="30">
        <f>IF(OR($A72="",$B72=""),"",'MPTO_working_2-way'!D71)</f>
        <v>2.2899007405073264</v>
      </c>
      <c r="G72" s="32">
        <f>IF(OR($A72="",$B72=""),"",'MPTO_working_2-way'!E71)</f>
        <v>1.7752534505924025</v>
      </c>
      <c r="H72" s="30">
        <f>IF(OR($A72="",$B72=""),"",'OddsRatio_working_2-way'!M71)</f>
        <v>2.2909944487358058</v>
      </c>
      <c r="I72" s="30">
        <f>IF(OR($A72="",$B72=""),"",'OddsRatio_working_2-way'!N71)</f>
        <v>1.7745966692414838</v>
      </c>
      <c r="J72" s="30">
        <f>IF('Log_working_2-way'!$D71="","",A72^('Log_working_2-way'!$D71))</f>
        <v>2.2993445250561972</v>
      </c>
      <c r="K72" s="32">
        <f>IF('Log_working_2-way'!$D71="","",B72^('Log_working_2-way'!$D71))</f>
        <v>1.7696188198841825</v>
      </c>
      <c r="L72" s="37">
        <f t="shared" si="18"/>
        <v>0.44010416666666663</v>
      </c>
      <c r="M72" s="37">
        <f t="shared" si="19"/>
        <v>0.55989583333333337</v>
      </c>
      <c r="N72" s="38">
        <v>168</v>
      </c>
      <c r="O72" s="38">
        <f t="shared" si="20"/>
        <v>89.860465116279059</v>
      </c>
      <c r="P72" s="38">
        <f t="shared" si="21"/>
        <v>68.591715976331372</v>
      </c>
      <c r="Q72" s="38">
        <f t="shared" si="22"/>
        <v>99.408284023668642</v>
      </c>
      <c r="R72" s="38">
        <f t="shared" si="23"/>
        <v>78.139534883720927</v>
      </c>
      <c r="S72" s="39">
        <f t="shared" si="24"/>
        <v>-9.5478189073895834</v>
      </c>
      <c r="T72" s="39">
        <f t="shared" si="25"/>
        <v>-9.547818907389555</v>
      </c>
      <c r="U72" t="s">
        <v>146</v>
      </c>
      <c r="V72" t="s">
        <v>84</v>
      </c>
      <c r="W72" t="s">
        <v>73</v>
      </c>
      <c r="X72" s="48" t="s">
        <v>489</v>
      </c>
      <c r="Y72" s="41"/>
    </row>
    <row r="73" spans="1:25" ht="15" x14ac:dyDescent="0.25">
      <c r="A73">
        <v>2.06</v>
      </c>
      <c r="B73">
        <v>1.75</v>
      </c>
      <c r="C73" s="29">
        <f t="shared" si="17"/>
        <v>5.6865464632454898E-2</v>
      </c>
      <c r="D73" s="30">
        <f>IF(OR($A73="",$B73=""),"",A73*'MPTO_working_2-way'!$G72)</f>
        <v>2.177142857142857</v>
      </c>
      <c r="E73" s="32">
        <f>IF(OR($A73="",$B73=""),"",B73*'MPTO_working_2-way'!$G72)</f>
        <v>1.849514563106796</v>
      </c>
      <c r="F73" s="30">
        <f>IF(OR($A73="",$B73=""),"",'MPTO_working_2-way'!D72)</f>
        <v>2.1881638846737479</v>
      </c>
      <c r="G73" s="32">
        <f>IF(OR($A73="",$B73=""),"",'MPTO_working_2-way'!E72)</f>
        <v>1.8416347381864622</v>
      </c>
      <c r="H73" s="30">
        <f>IF(OR($A73="",$B73=""),"",'OddsRatio_working_2-way'!M72)</f>
        <v>2.1888369666751335</v>
      </c>
      <c r="I73" s="30">
        <f>IF(OR($A73="",$B73=""),"",'OddsRatio_working_2-way'!N72)</f>
        <v>1.8411582311380661</v>
      </c>
      <c r="J73" s="30">
        <f>IF('Log_working_2-way'!$D72="","",A73^('Log_working_2-way'!$D72))</f>
        <v>2.1940037283297991</v>
      </c>
      <c r="K73" s="32">
        <f>IF('Log_working_2-way'!$D72="","",B73^('Log_working_2-way'!$D72))</f>
        <v>1.8375183228246377</v>
      </c>
      <c r="L73" s="37">
        <f t="shared" si="18"/>
        <v>0.45931758530183731</v>
      </c>
      <c r="M73" s="37">
        <f t="shared" si="19"/>
        <v>0.54068241469816281</v>
      </c>
      <c r="N73" s="38">
        <v>169</v>
      </c>
      <c r="O73" s="38">
        <f t="shared" si="20"/>
        <v>86.961165048543677</v>
      </c>
      <c r="P73" s="38">
        <f t="shared" si="21"/>
        <v>72.428571428571431</v>
      </c>
      <c r="Q73" s="38">
        <f t="shared" si="22"/>
        <v>96.571428571428569</v>
      </c>
      <c r="R73" s="38">
        <f t="shared" si="23"/>
        <v>82.038834951456309</v>
      </c>
      <c r="S73" s="39">
        <f t="shared" si="24"/>
        <v>-9.6102635228848925</v>
      </c>
      <c r="T73" s="39">
        <f t="shared" si="25"/>
        <v>-9.6102635228848783</v>
      </c>
      <c r="U73" t="s">
        <v>231</v>
      </c>
      <c r="V73" t="s">
        <v>167</v>
      </c>
      <c r="W73" t="s">
        <v>73</v>
      </c>
      <c r="X73" s="48" t="s">
        <v>489</v>
      </c>
      <c r="Y73" s="41"/>
    </row>
    <row r="74" spans="1:25" ht="15" x14ac:dyDescent="0.25">
      <c r="A74">
        <v>1.9</v>
      </c>
      <c r="B74">
        <v>1.93</v>
      </c>
      <c r="C74" s="29">
        <f t="shared" si="17"/>
        <v>4.445050449959087E-2</v>
      </c>
      <c r="D74" s="30">
        <f>IF(OR($A74="",$B74=""),"",A74*'MPTO_working_2-way'!$G73)</f>
        <v>1.9844559585492225</v>
      </c>
      <c r="E74" s="32">
        <f>IF(OR($A74="",$B74=""),"",B74*'MPTO_working_2-way'!$G73)</f>
        <v>2.0157894736842104</v>
      </c>
      <c r="F74" s="30">
        <f>IF(OR($A74="",$B74=""),"",'MPTO_working_2-way'!D73)</f>
        <v>1.9837706248309437</v>
      </c>
      <c r="G74" s="32">
        <f>IF(OR($A74="",$B74=""),"",'MPTO_working_2-way'!E73)</f>
        <v>2.0164971130052241</v>
      </c>
      <c r="H74" s="30">
        <f>IF(OR($A74="",$B74=""),"",'OddsRatio_working_2-way'!M73)</f>
        <v>1.9837387536759294</v>
      </c>
      <c r="I74" s="30">
        <f>IF(OR($A74="",$B74=""),"",'OddsRatio_working_2-way'!N73)</f>
        <v>2.0165300454651267</v>
      </c>
      <c r="J74" s="30">
        <f>IF('Log_working_2-way'!$D73="","",A74^('Log_working_2-way'!$D73))</f>
        <v>1.9834239894126766</v>
      </c>
      <c r="K74" s="32">
        <f>IF('Log_working_2-way'!$D73="","",B74^('Log_working_2-way'!$D73))</f>
        <v>2.0168554059748378</v>
      </c>
      <c r="L74" s="37">
        <f t="shared" si="18"/>
        <v>0.50391644908616195</v>
      </c>
      <c r="M74" s="37">
        <f t="shared" si="19"/>
        <v>0.49608355091383816</v>
      </c>
      <c r="N74" s="38">
        <v>170</v>
      </c>
      <c r="O74" s="38">
        <f t="shared" si="20"/>
        <v>80.526315789473685</v>
      </c>
      <c r="P74" s="38">
        <f t="shared" si="21"/>
        <v>81.91709844559584</v>
      </c>
      <c r="Q74" s="38">
        <f t="shared" si="22"/>
        <v>88.08290155440416</v>
      </c>
      <c r="R74" s="38">
        <f t="shared" si="23"/>
        <v>89.473684210526315</v>
      </c>
      <c r="S74" s="39">
        <f t="shared" si="24"/>
        <v>-7.5565857649304746</v>
      </c>
      <c r="T74" s="39">
        <f t="shared" si="25"/>
        <v>-7.5565857649304746</v>
      </c>
      <c r="U74" t="s">
        <v>148</v>
      </c>
      <c r="V74" t="s">
        <v>234</v>
      </c>
      <c r="W74" t="s">
        <v>73</v>
      </c>
      <c r="X74" s="48" t="s">
        <v>489</v>
      </c>
      <c r="Y74" s="41"/>
    </row>
    <row r="75" spans="1:25" ht="15" x14ac:dyDescent="0.25">
      <c r="A75">
        <v>1.7</v>
      </c>
      <c r="B75">
        <v>2.13</v>
      </c>
      <c r="C75" s="29">
        <f t="shared" si="17"/>
        <v>5.7718862192764453E-2</v>
      </c>
      <c r="D75" s="30">
        <f>IF(OR($A75="",$B75=""),"",A75*'MPTO_working_2-way'!$G74)</f>
        <v>1.7981220657276995</v>
      </c>
      <c r="E75" s="32">
        <f>IF(OR($A75="",$B75=""),"",B75*'MPTO_working_2-way'!$G74)</f>
        <v>2.2529411764705882</v>
      </c>
      <c r="F75" s="30">
        <f>IF(OR($A75="",$B75=""),"",'MPTO_working_2-way'!D74)</f>
        <v>1.7877067390767711</v>
      </c>
      <c r="G75" s="32">
        <f>IF(OR($A75="",$B75=""),"",'MPTO_working_2-way'!E74)</f>
        <v>2.2695079912253213</v>
      </c>
      <c r="H75" s="30">
        <f>IF(OR($A75="",$B75=""),"",'OddsRatio_working_2-way'!M74)</f>
        <v>1.7870635467029794</v>
      </c>
      <c r="I75" s="30">
        <f>IF(OR($A75="",$B75=""),"",'OddsRatio_working_2-way'!N74)</f>
        <v>2.2705454396776665</v>
      </c>
      <c r="J75" s="30">
        <f>IF('Log_working_2-way'!$D74="","",A75^('Log_working_2-way'!$D74))</f>
        <v>1.782255727545798</v>
      </c>
      <c r="K75" s="32">
        <f>IF('Log_working_2-way'!$D74="","",B75^('Log_working_2-way'!$D74))</f>
        <v>2.2783543345010226</v>
      </c>
      <c r="L75" s="37">
        <f t="shared" si="18"/>
        <v>0.55613577023498695</v>
      </c>
      <c r="M75" s="37">
        <f t="shared" si="19"/>
        <v>0.44386422976501305</v>
      </c>
      <c r="N75" s="38">
        <v>171</v>
      </c>
      <c r="O75" s="38">
        <f t="shared" si="20"/>
        <v>70.411764705882348</v>
      </c>
      <c r="P75" s="38">
        <f t="shared" si="21"/>
        <v>90.718309859154914</v>
      </c>
      <c r="Q75" s="38">
        <f t="shared" si="22"/>
        <v>80.281690140845072</v>
      </c>
      <c r="R75" s="38">
        <f t="shared" si="23"/>
        <v>100.58823529411765</v>
      </c>
      <c r="S75" s="39">
        <f t="shared" si="24"/>
        <v>-9.8699254349627239</v>
      </c>
      <c r="T75" s="39">
        <f t="shared" si="25"/>
        <v>-9.8699254349627381</v>
      </c>
      <c r="U75" t="s">
        <v>450</v>
      </c>
      <c r="V75" t="s">
        <v>232</v>
      </c>
      <c r="W75" t="s">
        <v>73</v>
      </c>
      <c r="X75" s="48" t="s">
        <v>489</v>
      </c>
      <c r="Y75" s="41"/>
    </row>
    <row r="76" spans="1:25" ht="15" x14ac:dyDescent="0.25">
      <c r="A76">
        <v>1.88</v>
      </c>
      <c r="B76">
        <v>1.95</v>
      </c>
      <c r="C76" s="29">
        <f t="shared" si="17"/>
        <v>4.4735406437534042E-2</v>
      </c>
      <c r="D76" s="30">
        <f>IF(OR($A76="",$B76=""),"",A76*'MPTO_working_2-way'!$G75)</f>
        <v>1.9641025641025638</v>
      </c>
      <c r="E76" s="32">
        <f>IF(OR($A76="",$B76=""),"",B76*'MPTO_working_2-way'!$G75)</f>
        <v>2.0372340425531914</v>
      </c>
      <c r="F76" s="30">
        <f>IF(OR($A76="",$B76=""),"",'MPTO_working_2-way'!D75)</f>
        <v>1.9625267665952888</v>
      </c>
      <c r="G76" s="32">
        <f>IF(OR($A76="",$B76=""),"",'MPTO_working_2-way'!E75)</f>
        <v>2.0389321468298109</v>
      </c>
      <c r="H76" s="30">
        <f>IF(OR($A76="",$B76=""),"",'OddsRatio_working_2-way'!M75)</f>
        <v>1.9624530063715757</v>
      </c>
      <c r="I76" s="30">
        <f>IF(OR($A76="",$B76=""),"",'OddsRatio_working_2-way'!N75)</f>
        <v>2.0390117682420414</v>
      </c>
      <c r="J76" s="30">
        <f>IF('Log_working_2-way'!$D75="","",A76^('Log_working_2-way'!$D75))</f>
        <v>1.9617295659739398</v>
      </c>
      <c r="K76" s="32">
        <f>IF('Log_working_2-way'!$D75="","",B76^('Log_working_2-way'!$D75))</f>
        <v>2.0397933425150612</v>
      </c>
      <c r="L76" s="37">
        <f t="shared" si="18"/>
        <v>0.50913838120104449</v>
      </c>
      <c r="M76" s="37">
        <f t="shared" si="19"/>
        <v>0.49086161879895562</v>
      </c>
      <c r="N76" s="38">
        <v>172</v>
      </c>
      <c r="O76" s="38">
        <f t="shared" si="20"/>
        <v>80.510638297872319</v>
      </c>
      <c r="P76" s="38">
        <f t="shared" si="21"/>
        <v>83.794871794871796</v>
      </c>
      <c r="Q76" s="38">
        <f t="shared" si="22"/>
        <v>88.205128205128219</v>
      </c>
      <c r="R76" s="38">
        <f t="shared" si="23"/>
        <v>91.489361702127653</v>
      </c>
      <c r="S76" s="39">
        <f t="shared" si="24"/>
        <v>-7.6944899072558997</v>
      </c>
      <c r="T76" s="39">
        <f t="shared" si="25"/>
        <v>-7.694489907255857</v>
      </c>
      <c r="U76" t="s">
        <v>449</v>
      </c>
      <c r="V76" t="s">
        <v>92</v>
      </c>
      <c r="W76" t="s">
        <v>73</v>
      </c>
      <c r="X76" s="48" t="s">
        <v>489</v>
      </c>
      <c r="Y76" s="41"/>
    </row>
    <row r="77" spans="1:25" ht="15" x14ac:dyDescent="0.25">
      <c r="A77">
        <v>1.65</v>
      </c>
      <c r="B77">
        <v>2.16</v>
      </c>
      <c r="C77" s="29">
        <f t="shared" si="17"/>
        <v>6.9023569023568987E-2</v>
      </c>
      <c r="D77" s="30">
        <f>IF(OR($A77="",$B77=""),"",A77*'MPTO_working_2-way'!$G76)</f>
        <v>1.7638888888888888</v>
      </c>
      <c r="E77" s="32">
        <f>IF(OR($A77="",$B77=""),"",B77*'MPTO_working_2-way'!$G76)</f>
        <v>2.3090909090909091</v>
      </c>
      <c r="F77" s="30">
        <f>IF(OR($A77="",$B77=""),"",'MPTO_working_2-way'!D76)</f>
        <v>1.7496318114874816</v>
      </c>
      <c r="G77" s="32">
        <f>IF(OR($A77="",$B77=""),"",'MPTO_working_2-way'!E76)</f>
        <v>2.3339882121807465</v>
      </c>
      <c r="H77" s="30">
        <f>IF(OR($A77="",$B77=""),"",'OddsRatio_working_2-way'!M76)</f>
        <v>1.7485618395204274</v>
      </c>
      <c r="I77" s="30">
        <f>IF(OR($A77="",$B77=""),"",'OddsRatio_working_2-way'!N76)</f>
        <v>2.3358949751441478</v>
      </c>
      <c r="J77" s="30">
        <f>IF('Log_working_2-way'!$D76="","",A77^('Log_working_2-way'!$D76))</f>
        <v>1.7419342598255063</v>
      </c>
      <c r="K77" s="32">
        <f>IF('Log_working_2-way'!$D76="","",B77^('Log_working_2-way'!$D76))</f>
        <v>2.3478283105830382</v>
      </c>
      <c r="L77" s="37">
        <f t="shared" si="18"/>
        <v>0.56692913385826771</v>
      </c>
      <c r="M77" s="37">
        <f t="shared" si="19"/>
        <v>0.43307086614173229</v>
      </c>
      <c r="N77" s="38">
        <v>173</v>
      </c>
      <c r="O77" s="38">
        <f t="shared" si="20"/>
        <v>68.151515151515142</v>
      </c>
      <c r="P77" s="38">
        <f t="shared" si="21"/>
        <v>92.907407407407405</v>
      </c>
      <c r="Q77" s="38">
        <f t="shared" si="22"/>
        <v>80.092592592592581</v>
      </c>
      <c r="R77" s="38">
        <f t="shared" si="23"/>
        <v>104.84848484848486</v>
      </c>
      <c r="S77" s="39">
        <f t="shared" si="24"/>
        <v>-11.941077441077439</v>
      </c>
      <c r="T77" s="39">
        <f t="shared" si="25"/>
        <v>-11.941077441077454</v>
      </c>
      <c r="U77" t="s">
        <v>456</v>
      </c>
      <c r="V77" t="s">
        <v>147</v>
      </c>
      <c r="W77" t="s">
        <v>73</v>
      </c>
      <c r="X77" s="48" t="s">
        <v>489</v>
      </c>
      <c r="Y77" s="41"/>
    </row>
    <row r="78" spans="1:25" ht="15" x14ac:dyDescent="0.25">
      <c r="A78">
        <v>1.76</v>
      </c>
      <c r="B78">
        <v>2.04</v>
      </c>
      <c r="C78" s="29">
        <f t="shared" si="17"/>
        <v>5.8377896613190705E-2</v>
      </c>
      <c r="D78" s="30">
        <f>IF(OR($A78="",$B78=""),"",A78*'MPTO_working_2-way'!$G77)</f>
        <v>1.8627450980392157</v>
      </c>
      <c r="E78" s="32">
        <f>IF(OR($A78="",$B78=""),"",B78*'MPTO_working_2-way'!$G77)</f>
        <v>2.1590909090909092</v>
      </c>
      <c r="F78" s="30">
        <f>IF(OR($A78="",$B78=""),"",'MPTO_working_2-way'!D77)</f>
        <v>1.8553121124431584</v>
      </c>
      <c r="G78" s="32">
        <f>IF(OR($A78="",$B78=""),"",'MPTO_working_2-way'!E77)</f>
        <v>2.1691638472692123</v>
      </c>
      <c r="H78" s="30">
        <f>IF(OR($A78="",$B78=""),"",'OddsRatio_working_2-way'!M77)</f>
        <v>1.8548504142651103</v>
      </c>
      <c r="I78" s="30">
        <f>IF(OR($A78="",$B78=""),"",'OddsRatio_working_2-way'!N77)</f>
        <v>2.1697953037312039</v>
      </c>
      <c r="J78" s="30">
        <f>IF('Log_working_2-way'!$D77="","",A78^('Log_working_2-way'!$D77))</f>
        <v>1.8514116002933902</v>
      </c>
      <c r="K78" s="32">
        <f>IF('Log_working_2-way'!$D77="","",B78^('Log_working_2-way'!$D77))</f>
        <v>2.1745200554608113</v>
      </c>
      <c r="L78" s="37">
        <f t="shared" si="18"/>
        <v>0.5368421052631579</v>
      </c>
      <c r="M78" s="37">
        <f t="shared" si="19"/>
        <v>0.4631578947368421</v>
      </c>
      <c r="N78" s="38">
        <v>174</v>
      </c>
      <c r="O78" s="38">
        <f t="shared" si="20"/>
        <v>75.136363636363654</v>
      </c>
      <c r="P78" s="38">
        <f t="shared" si="21"/>
        <v>88.70588235294116</v>
      </c>
      <c r="Q78" s="38">
        <f t="shared" si="22"/>
        <v>85.294117647058826</v>
      </c>
      <c r="R78" s="38">
        <f t="shared" si="23"/>
        <v>98.863636363636374</v>
      </c>
      <c r="S78" s="39">
        <f t="shared" si="24"/>
        <v>-10.157754010695172</v>
      </c>
      <c r="T78" s="39">
        <f t="shared" si="25"/>
        <v>-10.157754010695214</v>
      </c>
      <c r="U78" t="s">
        <v>230</v>
      </c>
      <c r="V78" t="s">
        <v>486</v>
      </c>
      <c r="W78" t="s">
        <v>73</v>
      </c>
      <c r="X78" s="48" t="s">
        <v>489</v>
      </c>
      <c r="Y78" s="41"/>
    </row>
    <row r="79" spans="1:25" ht="15" x14ac:dyDescent="0.25">
      <c r="A79">
        <v>2.06</v>
      </c>
      <c r="B79">
        <v>1.75</v>
      </c>
      <c r="C79" s="29">
        <f t="shared" si="17"/>
        <v>5.6865464632454898E-2</v>
      </c>
      <c r="D79" s="30">
        <f>IF(OR($A79="",$B79=""),"",A79*'MPTO_working_2-way'!$G78)</f>
        <v>2.177142857142857</v>
      </c>
      <c r="E79" s="32">
        <f>IF(OR($A79="",$B79=""),"",B79*'MPTO_working_2-way'!$G78)</f>
        <v>1.849514563106796</v>
      </c>
      <c r="F79" s="30">
        <f>IF(OR($A79="",$B79=""),"",'MPTO_working_2-way'!D78)</f>
        <v>2.1881638846737479</v>
      </c>
      <c r="G79" s="32">
        <f>IF(OR($A79="",$B79=""),"",'MPTO_working_2-way'!E78)</f>
        <v>1.8416347381864622</v>
      </c>
      <c r="H79" s="30">
        <f>IF(OR($A79="",$B79=""),"",'OddsRatio_working_2-way'!M78)</f>
        <v>2.1888369666751335</v>
      </c>
      <c r="I79" s="30">
        <f>IF(OR($A79="",$B79=""),"",'OddsRatio_working_2-way'!N78)</f>
        <v>1.8411582311380661</v>
      </c>
      <c r="J79" s="30">
        <f>IF('Log_working_2-way'!$D78="","",A79^('Log_working_2-way'!$D78))</f>
        <v>2.1940037283297991</v>
      </c>
      <c r="K79" s="32">
        <f>IF('Log_working_2-way'!$D78="","",B79^('Log_working_2-way'!$D78))</f>
        <v>1.8375183228246377</v>
      </c>
      <c r="L79" s="37">
        <f t="shared" si="18"/>
        <v>0.45931758530183731</v>
      </c>
      <c r="M79" s="37">
        <f t="shared" si="19"/>
        <v>0.54068241469816281</v>
      </c>
      <c r="N79" s="38">
        <v>175</v>
      </c>
      <c r="O79" s="38">
        <f t="shared" si="20"/>
        <v>90.048543689320383</v>
      </c>
      <c r="P79" s="38">
        <f t="shared" si="21"/>
        <v>75</v>
      </c>
      <c r="Q79" s="38">
        <f t="shared" si="22"/>
        <v>100</v>
      </c>
      <c r="R79" s="38">
        <f t="shared" si="23"/>
        <v>84.951456310679617</v>
      </c>
      <c r="S79" s="39">
        <f t="shared" si="24"/>
        <v>-9.9514563106796174</v>
      </c>
      <c r="T79" s="39">
        <f t="shared" si="25"/>
        <v>-9.9514563106796174</v>
      </c>
      <c r="U79" t="s">
        <v>233</v>
      </c>
      <c r="V79" t="s">
        <v>478</v>
      </c>
      <c r="W79" t="s">
        <v>73</v>
      </c>
      <c r="X79" s="48" t="s">
        <v>489</v>
      </c>
      <c r="Y79" s="41"/>
    </row>
    <row r="80" spans="1:25" ht="15" x14ac:dyDescent="0.25">
      <c r="A80">
        <v>1.72</v>
      </c>
      <c r="B80">
        <v>2.1</v>
      </c>
      <c r="C80" s="29">
        <f t="shared" si="17"/>
        <v>5.75858250276855E-2</v>
      </c>
      <c r="D80" s="30">
        <f>IF(OR($A80="",$B80=""),"",A80*'MPTO_working_2-way'!$G79)</f>
        <v>1.819047619047619</v>
      </c>
      <c r="E80" s="32">
        <f>IF(OR($A80="",$B80=""),"",B80*'MPTO_working_2-way'!$G79)</f>
        <v>2.2209302325581395</v>
      </c>
      <c r="F80" s="30">
        <f>IF(OR($A80="",$B80=""),"",'MPTO_working_2-way'!D79)</f>
        <v>1.8096192384769538</v>
      </c>
      <c r="G80" s="32">
        <f>IF(OR($A80="",$B80=""),"",'MPTO_working_2-way'!E79)</f>
        <v>2.2351485148514851</v>
      </c>
      <c r="H80" s="30">
        <f>IF(OR($A80="",$B80=""),"",'OddsRatio_working_2-way'!M79)</f>
        <v>1.8090398349558905</v>
      </c>
      <c r="I80" s="30">
        <f>IF(OR($A80="",$B80=""),"",'OddsRatio_working_2-way'!N79)</f>
        <v>2.2360330811826108</v>
      </c>
      <c r="J80" s="30">
        <f>IF('Log_working_2-way'!$D79="","",A80^('Log_working_2-way'!$D79))</f>
        <v>1.8046858672870141</v>
      </c>
      <c r="K80" s="32">
        <f>IF('Log_working_2-way'!$D79="","",B80^('Log_working_2-way'!$D79))</f>
        <v>2.2427209680817906</v>
      </c>
      <c r="L80" s="37">
        <f t="shared" si="18"/>
        <v>0.54973821989528793</v>
      </c>
      <c r="M80" s="37">
        <f t="shared" si="19"/>
        <v>0.45026178010471207</v>
      </c>
      <c r="N80" s="38">
        <v>176</v>
      </c>
      <c r="O80" s="38">
        <f t="shared" si="20"/>
        <v>73.674418604651152</v>
      </c>
      <c r="P80" s="38">
        <f t="shared" si="21"/>
        <v>92.19047619047619</v>
      </c>
      <c r="Q80" s="38">
        <f t="shared" si="22"/>
        <v>83.80952380952381</v>
      </c>
      <c r="R80" s="38">
        <f t="shared" si="23"/>
        <v>102.32558139534885</v>
      </c>
      <c r="S80" s="39">
        <f t="shared" si="24"/>
        <v>-10.135105204872659</v>
      </c>
      <c r="T80" s="39">
        <f t="shared" si="25"/>
        <v>-10.135105204872659</v>
      </c>
      <c r="U80" t="s">
        <v>476</v>
      </c>
      <c r="V80" t="s">
        <v>448</v>
      </c>
      <c r="W80" t="s">
        <v>73</v>
      </c>
      <c r="X80" s="48" t="s">
        <v>489</v>
      </c>
      <c r="Y80" s="41"/>
    </row>
    <row r="81" spans="1:25" ht="15" x14ac:dyDescent="0.25">
      <c r="A81">
        <v>1.8</v>
      </c>
      <c r="B81">
        <v>2.11</v>
      </c>
      <c r="C81" s="29">
        <f t="shared" si="17"/>
        <v>2.9489204844655115E-2</v>
      </c>
      <c r="D81" s="30">
        <f>IF(OR($A81="",$B81=""),"",A81*'MPTO_working_2-way'!$G80)</f>
        <v>1.8530805687203793</v>
      </c>
      <c r="E81" s="32">
        <f>IF(OR($A81="",$B81=""),"",B81*'MPTO_working_2-way'!$G80)</f>
        <v>2.1722222222222221</v>
      </c>
      <c r="F81" s="30">
        <f>IF(OR($A81="",$B81=""),"",'MPTO_working_2-way'!D80)</f>
        <v>1.8490749756572542</v>
      </c>
      <c r="G81" s="32">
        <f>IF(OR($A81="",$B81=""),"",'MPTO_working_2-way'!E80)</f>
        <v>2.1777522935779814</v>
      </c>
      <c r="H81" s="30">
        <f>IF(OR($A81="",$B81=""),"",'OddsRatio_working_2-way'!M80)</f>
        <v>1.8489527199560174</v>
      </c>
      <c r="I81" s="30">
        <f>IF(OR($A81="",$B81=""),"",'OddsRatio_working_2-way'!N80)</f>
        <v>2.1779218989389744</v>
      </c>
      <c r="J81" s="30">
        <f>IF('Log_working_2-way'!$D80="","",A81^('Log_working_2-way'!$D80))</f>
        <v>1.847139460573918</v>
      </c>
      <c r="K81" s="32">
        <f>IF('Log_working_2-way'!$D80="","",B81^('Log_working_2-way'!$D80))</f>
        <v>2.1804431814833727</v>
      </c>
      <c r="L81" s="37">
        <f t="shared" si="18"/>
        <v>0.53964194373401531</v>
      </c>
      <c r="M81" s="37">
        <f t="shared" si="19"/>
        <v>0.46035805626598469</v>
      </c>
      <c r="N81" s="38">
        <v>177</v>
      </c>
      <c r="O81" s="38">
        <f t="shared" si="20"/>
        <v>78.666666666666686</v>
      </c>
      <c r="P81" s="38">
        <f t="shared" si="21"/>
        <v>93.113744075829374</v>
      </c>
      <c r="Q81" s="38">
        <f t="shared" si="22"/>
        <v>83.886255924170612</v>
      </c>
      <c r="R81" s="38">
        <f t="shared" si="23"/>
        <v>98.333333333333343</v>
      </c>
      <c r="S81" s="39">
        <f t="shared" si="24"/>
        <v>-5.2195892575039267</v>
      </c>
      <c r="T81" s="39">
        <f t="shared" si="25"/>
        <v>-5.2195892575039693</v>
      </c>
      <c r="U81" t="s">
        <v>352</v>
      </c>
      <c r="V81" t="s">
        <v>346</v>
      </c>
      <c r="W81" t="s">
        <v>438</v>
      </c>
      <c r="X81" s="48" t="s">
        <v>489</v>
      </c>
      <c r="Y81" s="41"/>
    </row>
    <row r="82" spans="1:25" ht="15" x14ac:dyDescent="0.25">
      <c r="A82">
        <v>1.72</v>
      </c>
      <c r="B82">
        <v>2.23</v>
      </c>
      <c r="C82" s="29">
        <f t="shared" si="17"/>
        <v>2.982584211075201E-2</v>
      </c>
      <c r="D82" s="30">
        <f>IF(OR($A82="",$B82=""),"",A82*'MPTO_working_2-way'!$G81)</f>
        <v>1.7713004484304935</v>
      </c>
      <c r="E82" s="32">
        <f>IF(OR($A82="",$B82=""),"",B82*'MPTO_working_2-way'!$G81)</f>
        <v>2.2965116279069768</v>
      </c>
      <c r="F82" s="30">
        <f>IF(OR($A82="",$B82=""),"",'MPTO_working_2-way'!D81)</f>
        <v>1.7652798232695142</v>
      </c>
      <c r="G82" s="32">
        <f>IF(OR($A82="",$B82=""),"",'MPTO_working_2-way'!E81)</f>
        <v>2.3067115708443593</v>
      </c>
      <c r="H82" s="30">
        <f>IF(OR($A82="",$B82=""),"",'OddsRatio_working_2-way'!M81)</f>
        <v>1.7650920556760061</v>
      </c>
      <c r="I82" s="30">
        <f>IF(OR($A82="",$B82=""),"",'OddsRatio_working_2-way'!N81)</f>
        <v>2.3070322617798436</v>
      </c>
      <c r="J82" s="30">
        <f>IF('Log_working_2-way'!$D81="","",A82^('Log_working_2-way'!$D81))</f>
        <v>1.7623660397486636</v>
      </c>
      <c r="K82" s="32">
        <f>IF('Log_working_2-way'!$D81="","",B82^('Log_working_2-way'!$D81))</f>
        <v>2.3117058576345526</v>
      </c>
      <c r="L82" s="37">
        <f t="shared" si="18"/>
        <v>0.56455696202531636</v>
      </c>
      <c r="M82" s="37">
        <f t="shared" si="19"/>
        <v>0.43544303797468353</v>
      </c>
      <c r="N82" s="38">
        <v>178</v>
      </c>
      <c r="O82" s="38">
        <f t="shared" si="20"/>
        <v>74.511627906976727</v>
      </c>
      <c r="P82" s="38">
        <f t="shared" si="21"/>
        <v>98.179372197309419</v>
      </c>
      <c r="Q82" s="38">
        <f t="shared" si="22"/>
        <v>79.820627802690581</v>
      </c>
      <c r="R82" s="38">
        <f t="shared" si="23"/>
        <v>103.48837209302326</v>
      </c>
      <c r="S82" s="39">
        <f t="shared" si="24"/>
        <v>-5.3089998957138533</v>
      </c>
      <c r="T82" s="39">
        <f t="shared" si="25"/>
        <v>-5.3089998957138391</v>
      </c>
      <c r="U82" t="s">
        <v>238</v>
      </c>
      <c r="V82" t="s">
        <v>192</v>
      </c>
      <c r="W82" t="s">
        <v>438</v>
      </c>
      <c r="X82" s="48" t="s">
        <v>489</v>
      </c>
      <c r="Y82" s="41"/>
    </row>
    <row r="83" spans="1:25" ht="15" x14ac:dyDescent="0.25">
      <c r="A83">
        <v>2.2400000000000002</v>
      </c>
      <c r="B83">
        <v>1.66</v>
      </c>
      <c r="C83" s="29">
        <f t="shared" si="17"/>
        <v>4.8838209982788428E-2</v>
      </c>
      <c r="D83" s="30">
        <f>IF(OR($A83="",$B83=""),"",A83*'MPTO_working_2-way'!$G82)</f>
        <v>2.3493975903614461</v>
      </c>
      <c r="E83" s="32">
        <f>IF(OR($A83="",$B83=""),"",B83*'MPTO_working_2-way'!$G82)</f>
        <v>1.7410714285714286</v>
      </c>
      <c r="F83" s="30">
        <f>IF(OR($A83="",$B83=""),"",'MPTO_working_2-way'!D82)</f>
        <v>2.3696150904919713</v>
      </c>
      <c r="G83" s="32">
        <f>IF(OR($A83="",$B83=""),"",'MPTO_working_2-way'!E82)</f>
        <v>1.7301321421924438</v>
      </c>
      <c r="H83" s="30">
        <f>IF(OR($A83="",$B83=""),"",'OddsRatio_working_2-way'!M82)</f>
        <v>2.3706888336846839</v>
      </c>
      <c r="I83" s="30">
        <f>IF(OR($A83="",$B83=""),"",'OddsRatio_working_2-way'!N82)</f>
        <v>1.7295601856708804</v>
      </c>
      <c r="J83" s="30">
        <f>IF('Log_working_2-way'!$D82="","",A83^('Log_working_2-way'!$D82))</f>
        <v>2.380177238993153</v>
      </c>
      <c r="K83" s="32">
        <f>IF('Log_working_2-way'!$D82="","",B83^('Log_working_2-way'!$D82))</f>
        <v>1.7245446249558118</v>
      </c>
      <c r="L83" s="37">
        <f t="shared" si="18"/>
        <v>0.42564102564102557</v>
      </c>
      <c r="M83" s="37">
        <f t="shared" si="19"/>
        <v>0.57435897435897432</v>
      </c>
      <c r="N83" s="38">
        <v>179</v>
      </c>
      <c r="O83" s="38">
        <f t="shared" si="20"/>
        <v>99.089285714285722</v>
      </c>
      <c r="P83" s="38">
        <f t="shared" si="21"/>
        <v>71.168674698795172</v>
      </c>
      <c r="Q83" s="38">
        <f t="shared" si="22"/>
        <v>107.83132530120483</v>
      </c>
      <c r="R83" s="38">
        <f t="shared" si="23"/>
        <v>79.910714285714278</v>
      </c>
      <c r="S83" s="39">
        <f t="shared" si="24"/>
        <v>-8.7420395869191054</v>
      </c>
      <c r="T83" s="39">
        <f t="shared" si="25"/>
        <v>-8.7420395869191054</v>
      </c>
      <c r="U83" t="s">
        <v>248</v>
      </c>
      <c r="V83" t="s">
        <v>255</v>
      </c>
      <c r="W83" t="s">
        <v>445</v>
      </c>
      <c r="X83" s="48" t="s">
        <v>489</v>
      </c>
      <c r="Y83" s="41"/>
    </row>
    <row r="84" spans="1:25" ht="15" x14ac:dyDescent="0.25">
      <c r="A84">
        <v>2.2400000000000002</v>
      </c>
      <c r="B84">
        <v>1.66</v>
      </c>
      <c r="C84" s="29">
        <f t="shared" si="17"/>
        <v>4.8838209982788428E-2</v>
      </c>
      <c r="D84" s="30">
        <f>IF(OR($A84="",$B84=""),"",A84*'MPTO_working_2-way'!$G83)</f>
        <v>2.3493975903614461</v>
      </c>
      <c r="E84" s="32">
        <f>IF(OR($A84="",$B84=""),"",B84*'MPTO_working_2-way'!$G83)</f>
        <v>1.7410714285714286</v>
      </c>
      <c r="F84" s="30">
        <f>IF(OR($A84="",$B84=""),"",'MPTO_working_2-way'!D83)</f>
        <v>2.3696150904919713</v>
      </c>
      <c r="G84" s="32">
        <f>IF(OR($A84="",$B84=""),"",'MPTO_working_2-way'!E83)</f>
        <v>1.7301321421924438</v>
      </c>
      <c r="H84" s="30">
        <f>IF(OR($A84="",$B84=""),"",'OddsRatio_working_2-way'!M83)</f>
        <v>2.3706888336846839</v>
      </c>
      <c r="I84" s="30">
        <f>IF(OR($A84="",$B84=""),"",'OddsRatio_working_2-way'!N83)</f>
        <v>1.7295601856708804</v>
      </c>
      <c r="J84" s="30">
        <f>IF('Log_working_2-way'!$D83="","",A84^('Log_working_2-way'!$D83))</f>
        <v>2.380177238993153</v>
      </c>
      <c r="K84" s="32">
        <f>IF('Log_working_2-way'!$D83="","",B84^('Log_working_2-way'!$D83))</f>
        <v>1.7245446249558118</v>
      </c>
      <c r="L84" s="37">
        <f t="shared" si="18"/>
        <v>0.42564102564102557</v>
      </c>
      <c r="M84" s="37">
        <f t="shared" si="19"/>
        <v>0.57435897435897432</v>
      </c>
      <c r="N84" s="38">
        <v>180</v>
      </c>
      <c r="O84" s="38">
        <f t="shared" si="20"/>
        <v>99.642857142857153</v>
      </c>
      <c r="P84" s="38">
        <f t="shared" si="21"/>
        <v>71.56626506024098</v>
      </c>
      <c r="Q84" s="38">
        <f t="shared" si="22"/>
        <v>108.43373493975905</v>
      </c>
      <c r="R84" s="38">
        <f t="shared" si="23"/>
        <v>80.357142857142847</v>
      </c>
      <c r="S84" s="39">
        <f t="shared" si="24"/>
        <v>-8.7908777969018956</v>
      </c>
      <c r="T84" s="39">
        <f t="shared" si="25"/>
        <v>-8.7908777969018672</v>
      </c>
      <c r="U84" t="s">
        <v>422</v>
      </c>
      <c r="V84" t="s">
        <v>239</v>
      </c>
      <c r="W84" t="s">
        <v>445</v>
      </c>
      <c r="X84" s="48" t="s">
        <v>489</v>
      </c>
      <c r="Y84" s="41"/>
    </row>
    <row r="85" spans="1:25" ht="15" x14ac:dyDescent="0.25">
      <c r="A85">
        <v>2.52</v>
      </c>
      <c r="B85">
        <v>1.53</v>
      </c>
      <c r="C85" s="29">
        <f t="shared" si="17"/>
        <v>5.0420168067226934E-2</v>
      </c>
      <c r="D85" s="30">
        <f>IF(OR($A85="",$B85=""),"",A85*'MPTO_working_2-way'!$G84)</f>
        <v>2.6470588235294117</v>
      </c>
      <c r="E85" s="32">
        <f>IF(OR($A85="",$B85=""),"",B85*'MPTO_working_2-way'!$G84)</f>
        <v>1.6071428571428572</v>
      </c>
      <c r="F85" s="30">
        <f>IF(OR($A85="",$B85=""),"",'MPTO_working_2-way'!D84)</f>
        <v>2.6909547738693469</v>
      </c>
      <c r="G85" s="32">
        <f>IF(OR($A85="",$B85=""),"",'MPTO_working_2-way'!E84)</f>
        <v>1.5913818722139674</v>
      </c>
      <c r="H85" s="30">
        <f>IF(OR($A85="",$B85=""),"",'OddsRatio_working_2-way'!M84)</f>
        <v>2.6934947677220284</v>
      </c>
      <c r="I85" s="30">
        <f>IF(OR($A85="",$B85=""),"",'OddsRatio_working_2-way'!N84)</f>
        <v>1.5904948861136019</v>
      </c>
      <c r="J85" s="30">
        <f>IF('Log_working_2-way'!$D84="","",A85^('Log_working_2-way'!$D84))</f>
        <v>2.7145242613268503</v>
      </c>
      <c r="K85" s="32">
        <f>IF('Log_working_2-way'!$D84="","",B85^('Log_working_2-way'!$D84))</f>
        <v>1.5832521723683286</v>
      </c>
      <c r="L85" s="37">
        <f t="shared" si="18"/>
        <v>0.37777777777777777</v>
      </c>
      <c r="M85" s="37">
        <f t="shared" si="19"/>
        <v>0.62222222222222223</v>
      </c>
      <c r="N85" s="38">
        <v>181</v>
      </c>
      <c r="O85" s="38">
        <f t="shared" si="20"/>
        <v>109.17460317460316</v>
      </c>
      <c r="P85" s="38">
        <f t="shared" si="21"/>
        <v>62.699346405228766</v>
      </c>
      <c r="Q85" s="38">
        <f t="shared" si="22"/>
        <v>118.30065359477125</v>
      </c>
      <c r="R85" s="38">
        <f t="shared" si="23"/>
        <v>71.825396825396822</v>
      </c>
      <c r="S85" s="39">
        <f t="shared" si="24"/>
        <v>-9.1260504201680845</v>
      </c>
      <c r="T85" s="39">
        <f t="shared" si="25"/>
        <v>-9.1260504201680561</v>
      </c>
      <c r="U85" t="s">
        <v>249</v>
      </c>
      <c r="V85" t="s">
        <v>247</v>
      </c>
      <c r="W85" t="s">
        <v>445</v>
      </c>
      <c r="X85" s="48" t="s">
        <v>489</v>
      </c>
      <c r="Y85" s="41"/>
    </row>
    <row r="86" spans="1:25" ht="15" x14ac:dyDescent="0.25">
      <c r="A86">
        <v>2.5</v>
      </c>
      <c r="B86">
        <v>1.55</v>
      </c>
      <c r="C86" s="29">
        <f t="shared" si="17"/>
        <v>4.5161290322580649E-2</v>
      </c>
      <c r="D86" s="30">
        <f>IF(OR($A86="",$B86=""),"",A86*'MPTO_working_2-way'!$G85)</f>
        <v>2.6129032258064515</v>
      </c>
      <c r="E86" s="32">
        <f>IF(OR($A86="",$B86=""),"",B86*'MPTO_working_2-way'!$G85)</f>
        <v>1.62</v>
      </c>
      <c r="F86" s="30">
        <f>IF(OR($A86="",$B86=""),"",'MPTO_working_2-way'!D85)</f>
        <v>2.6495726495726495</v>
      </c>
      <c r="G86" s="32">
        <f>IF(OR($A86="",$B86=""),"",'MPTO_working_2-way'!E85)</f>
        <v>1.606217616580311</v>
      </c>
      <c r="H86" s="30">
        <f>IF(OR($A86="",$B86=""),"",'OddsRatio_working_2-way'!M85)</f>
        <v>2.6514456476895409</v>
      </c>
      <c r="I86" s="30">
        <f>IF(OR($A86="",$B86=""),"",'OddsRatio_working_2-way'!N85)</f>
        <v>1.6055300708194982</v>
      </c>
      <c r="J86" s="30">
        <f>IF('Log_working_2-way'!$D85="","",A86^('Log_working_2-way'!$D85))</f>
        <v>2.6688456458838368</v>
      </c>
      <c r="K86" s="32">
        <f>IF('Log_working_2-way'!$D85="","",B86^('Log_working_2-way'!$D85))</f>
        <v>1.5992165916993883</v>
      </c>
      <c r="L86" s="37">
        <f t="shared" si="18"/>
        <v>0.38271604938271608</v>
      </c>
      <c r="M86" s="37">
        <f t="shared" si="19"/>
        <v>0.61728395061728392</v>
      </c>
      <c r="N86" s="38">
        <v>182</v>
      </c>
      <c r="O86" s="38">
        <f t="shared" si="20"/>
        <v>109.2</v>
      </c>
      <c r="P86" s="38">
        <f t="shared" si="21"/>
        <v>64.580645161290334</v>
      </c>
      <c r="Q86" s="38">
        <f t="shared" si="22"/>
        <v>117.41935483870968</v>
      </c>
      <c r="R86" s="38">
        <f t="shared" si="23"/>
        <v>72.8</v>
      </c>
      <c r="S86" s="39">
        <f t="shared" si="24"/>
        <v>-8.2193548387096769</v>
      </c>
      <c r="T86" s="39">
        <f t="shared" si="25"/>
        <v>-8.2193548387096627</v>
      </c>
      <c r="U86" t="s">
        <v>246</v>
      </c>
      <c r="V86" t="s">
        <v>253</v>
      </c>
      <c r="W86" t="s">
        <v>445</v>
      </c>
      <c r="X86" s="48" t="s">
        <v>489</v>
      </c>
      <c r="Y86" s="41"/>
    </row>
    <row r="87" spans="1:25" ht="15" x14ac:dyDescent="0.25">
      <c r="A87">
        <v>2.93</v>
      </c>
      <c r="B87">
        <v>1.41</v>
      </c>
      <c r="C87" s="29">
        <f t="shared" si="17"/>
        <v>5.0516786483673304E-2</v>
      </c>
      <c r="D87" s="30">
        <f>IF(OR($A87="",$B87=""),"",A87*'MPTO_working_2-way'!$G86)</f>
        <v>3.0780141843971629</v>
      </c>
      <c r="E87" s="32">
        <f>IF(OR($A87="",$B87=""),"",B87*'MPTO_working_2-way'!$G86)</f>
        <v>1.4812286689419794</v>
      </c>
      <c r="F87" s="30">
        <f>IF(OR($A87="",$B87=""),"",'MPTO_working_2-way'!D86)</f>
        <v>3.1641711025159878</v>
      </c>
      <c r="G87" s="32">
        <f>IF(OR($A87="",$B87=""),"",'MPTO_working_2-way'!E86)</f>
        <v>1.4620706740042113</v>
      </c>
      <c r="H87" s="30">
        <f>IF(OR($A87="",$B87=""),"",'OddsRatio_working_2-way'!M86)</f>
        <v>3.1696352396591294</v>
      </c>
      <c r="I87" s="30">
        <f>IF(OR($A87="",$B87=""),"",'OddsRatio_working_2-way'!N86)</f>
        <v>1.4609069680104885</v>
      </c>
      <c r="J87" s="30">
        <f>IF('Log_working_2-way'!$D86="","",A87^('Log_working_2-way'!$D86))</f>
        <v>3.2121536233916657</v>
      </c>
      <c r="K87" s="32">
        <f>IF('Log_working_2-way'!$D86="","",B87^('Log_working_2-way'!$D86))</f>
        <v>1.4520481712556408</v>
      </c>
      <c r="L87" s="37">
        <f t="shared" si="18"/>
        <v>0.32488479262672815</v>
      </c>
      <c r="M87" s="37">
        <f t="shared" si="19"/>
        <v>0.67511520737327202</v>
      </c>
      <c r="N87" s="38">
        <v>183</v>
      </c>
      <c r="O87" s="38">
        <f t="shared" si="20"/>
        <v>120.54266211604096</v>
      </c>
      <c r="P87" s="38">
        <f t="shared" si="21"/>
        <v>53.212765957446791</v>
      </c>
      <c r="Q87" s="38">
        <f t="shared" si="22"/>
        <v>129.78723404255319</v>
      </c>
      <c r="R87" s="38">
        <f t="shared" si="23"/>
        <v>62.457337883959042</v>
      </c>
      <c r="S87" s="39">
        <f t="shared" si="24"/>
        <v>-9.2445719265122364</v>
      </c>
      <c r="T87" s="39">
        <f t="shared" si="25"/>
        <v>-9.2445719265122506</v>
      </c>
      <c r="U87" t="s">
        <v>244</v>
      </c>
      <c r="V87" t="s">
        <v>241</v>
      </c>
      <c r="W87" t="s">
        <v>445</v>
      </c>
      <c r="X87" s="48" t="s">
        <v>489</v>
      </c>
      <c r="Y87" s="41"/>
    </row>
    <row r="88" spans="1:25" ht="15" x14ac:dyDescent="0.25">
      <c r="A88">
        <v>2.29</v>
      </c>
      <c r="B88">
        <v>1.64</v>
      </c>
      <c r="C88" s="29">
        <f t="shared" si="17"/>
        <v>4.6437320268399196E-2</v>
      </c>
      <c r="D88" s="30">
        <f>IF(OR($A88="",$B88=""),"",A88*'MPTO_working_2-way'!$G87)</f>
        <v>2.3963414634146343</v>
      </c>
      <c r="E88" s="32">
        <f>IF(OR($A88="",$B88=""),"",B88*'MPTO_working_2-way'!$G87)</f>
        <v>1.7161572052401746</v>
      </c>
      <c r="F88" s="30">
        <f>IF(OR($A88="",$B88=""),"",'MPTO_working_2-way'!D87)</f>
        <v>2.4185986604842866</v>
      </c>
      <c r="G88" s="32">
        <f>IF(OR($A88="",$B88=""),"",'MPTO_working_2-way'!E87)</f>
        <v>1.7049210096241147</v>
      </c>
      <c r="H88" s="30">
        <f>IF(OR($A88="",$B88=""),"",'OddsRatio_working_2-way'!M87)</f>
        <v>2.4197270864500684</v>
      </c>
      <c r="I88" s="30">
        <f>IF(OR($A88="",$B88=""),"",'OddsRatio_working_2-way'!N87)</f>
        <v>1.7043607250604993</v>
      </c>
      <c r="J88" s="30">
        <f>IF('Log_working_2-way'!$D87="","",A88^('Log_working_2-way'!$D87))</f>
        <v>2.4301711268758348</v>
      </c>
      <c r="K88" s="32">
        <f>IF('Log_working_2-way'!$D87="","",B88^('Log_working_2-way'!$D87))</f>
        <v>1.6992170245973379</v>
      </c>
      <c r="L88" s="37">
        <f t="shared" si="18"/>
        <v>0.41730279898218825</v>
      </c>
      <c r="M88" s="37">
        <f t="shared" si="19"/>
        <v>0.58269720101781175</v>
      </c>
      <c r="N88" s="38">
        <v>184</v>
      </c>
      <c r="O88" s="38">
        <f t="shared" si="20"/>
        <v>103.65065502183407</v>
      </c>
      <c r="P88" s="38">
        <f t="shared" si="21"/>
        <v>71.804878048780481</v>
      </c>
      <c r="Q88" s="38">
        <f t="shared" si="22"/>
        <v>112.19512195121951</v>
      </c>
      <c r="R88" s="38">
        <f t="shared" si="23"/>
        <v>80.349344978165945</v>
      </c>
      <c r="S88" s="39">
        <f t="shared" si="24"/>
        <v>-8.5444669293854361</v>
      </c>
      <c r="T88" s="39">
        <f t="shared" si="25"/>
        <v>-8.5444669293854645</v>
      </c>
      <c r="U88" t="s">
        <v>250</v>
      </c>
      <c r="V88" t="s">
        <v>243</v>
      </c>
      <c r="W88" t="s">
        <v>445</v>
      </c>
      <c r="X88" s="48" t="s">
        <v>489</v>
      </c>
      <c r="Y88" s="41"/>
    </row>
    <row r="89" spans="1:25" ht="15" x14ac:dyDescent="0.25">
      <c r="A89">
        <v>2.56</v>
      </c>
      <c r="B89">
        <v>1.52</v>
      </c>
      <c r="C89" s="29">
        <f t="shared" si="17"/>
        <v>4.851973684210531E-2</v>
      </c>
      <c r="D89" s="30">
        <f>IF(OR($A89="",$B89=""),"",A89*'MPTO_working_2-way'!$G88)</f>
        <v>2.6842105263157898</v>
      </c>
      <c r="E89" s="32">
        <f>IF(OR($A89="",$B89=""),"",B89*'MPTO_working_2-way'!$G88)</f>
        <v>1.59375</v>
      </c>
      <c r="F89" s="30">
        <f>IF(OR($A89="",$B89=""),"",'MPTO_working_2-way'!D88)</f>
        <v>2.7295173961840629</v>
      </c>
      <c r="G89" s="32">
        <f>IF(OR($A89="",$B89=""),"",'MPTO_working_2-way'!E88)</f>
        <v>1.5781959766385465</v>
      </c>
      <c r="H89" s="30">
        <f>IF(OR($A89="",$B89=""),"",'OddsRatio_working_2-way'!M88)</f>
        <v>2.7320508075688776</v>
      </c>
      <c r="I89" s="30">
        <f>IF(OR($A89="",$B89=""),"",'OddsRatio_working_2-way'!N88)</f>
        <v>1.577350269189626</v>
      </c>
      <c r="J89" s="30">
        <f>IF('Log_working_2-way'!$D88="","",A89^('Log_working_2-way'!$D88))</f>
        <v>2.7537493354783864</v>
      </c>
      <c r="K89" s="32">
        <f>IF('Log_working_2-way'!$D88="","",B89^('Log_working_2-way'!$D88))</f>
        <v>1.5702069159871477</v>
      </c>
      <c r="L89" s="37">
        <f t="shared" si="18"/>
        <v>0.37254901960784309</v>
      </c>
      <c r="M89" s="37">
        <f t="shared" si="19"/>
        <v>0.62745098039215685</v>
      </c>
      <c r="N89" s="38">
        <v>185</v>
      </c>
      <c r="O89" s="38">
        <f t="shared" si="20"/>
        <v>112.73437500000001</v>
      </c>
      <c r="P89" s="38">
        <f t="shared" si="21"/>
        <v>63.28947368421052</v>
      </c>
      <c r="Q89" s="38">
        <f t="shared" si="22"/>
        <v>121.71052631578948</v>
      </c>
      <c r="R89" s="38">
        <f t="shared" si="23"/>
        <v>72.265625</v>
      </c>
      <c r="S89" s="39">
        <f t="shared" si="24"/>
        <v>-8.9761513157894655</v>
      </c>
      <c r="T89" s="39">
        <f t="shared" si="25"/>
        <v>-8.9761513157894797</v>
      </c>
      <c r="U89" t="s">
        <v>256</v>
      </c>
      <c r="V89" t="s">
        <v>421</v>
      </c>
      <c r="W89" t="s">
        <v>445</v>
      </c>
      <c r="X89" s="48" t="s">
        <v>489</v>
      </c>
      <c r="Y89" s="41"/>
    </row>
    <row r="90" spans="1:25" ht="15" x14ac:dyDescent="0.25">
      <c r="A90">
        <v>2.5099999999999998</v>
      </c>
      <c r="B90">
        <v>1.54</v>
      </c>
      <c r="C90" s="29">
        <f t="shared" si="17"/>
        <v>4.7757023852641467E-2</v>
      </c>
      <c r="D90" s="30">
        <f>IF(OR($A90="",$B90=""),"",A90*'MPTO_working_2-way'!$G89)</f>
        <v>2.6298701298701297</v>
      </c>
      <c r="E90" s="32">
        <f>IF(OR($A90="",$B90=""),"",B90*'MPTO_working_2-way'!$G89)</f>
        <v>1.6135458167330679</v>
      </c>
      <c r="F90" s="30">
        <f>IF(OR($A90="",$B90=""),"",'MPTO_working_2-way'!D89)</f>
        <v>2.6700283207846929</v>
      </c>
      <c r="G90" s="32">
        <f>IF(OR($A90="",$B90=""),"",'MPTO_working_2-way'!E89)</f>
        <v>1.5987922405592092</v>
      </c>
      <c r="H90" s="30">
        <f>IF(OR($A90="",$B90=""),"",'OddsRatio_working_2-way'!M89)</f>
        <v>2.6722129936991572</v>
      </c>
      <c r="I90" s="30">
        <f>IF(OR($A90="",$B90=""),"",'OddsRatio_working_2-way'!N89)</f>
        <v>1.5980099447665865</v>
      </c>
      <c r="J90" s="30">
        <f>IF('Log_working_2-way'!$D89="","",A90^('Log_working_2-way'!$D89))</f>
        <v>2.6913578433827081</v>
      </c>
      <c r="K90" s="32">
        <f>IF('Log_working_2-way'!$D89="","",B90^('Log_working_2-way'!$D89))</f>
        <v>1.5912409392906393</v>
      </c>
      <c r="L90" s="37">
        <f t="shared" si="18"/>
        <v>0.38024691358024693</v>
      </c>
      <c r="M90" s="37">
        <f t="shared" si="19"/>
        <v>0.61975308641975302</v>
      </c>
      <c r="N90" s="38">
        <v>186</v>
      </c>
      <c r="O90" s="38">
        <f t="shared" si="20"/>
        <v>111.89641434262947</v>
      </c>
      <c r="P90" s="38">
        <f t="shared" si="21"/>
        <v>65.220779220779221</v>
      </c>
      <c r="Q90" s="38">
        <f t="shared" si="22"/>
        <v>120.77922077922078</v>
      </c>
      <c r="R90" s="38">
        <f t="shared" si="23"/>
        <v>74.10358565737053</v>
      </c>
      <c r="S90" s="39">
        <f t="shared" si="24"/>
        <v>-8.8828064365913093</v>
      </c>
      <c r="T90" s="39">
        <f t="shared" si="25"/>
        <v>-8.8828064365913093</v>
      </c>
      <c r="U90" t="s">
        <v>252</v>
      </c>
      <c r="V90" t="s">
        <v>245</v>
      </c>
      <c r="W90" t="s">
        <v>445</v>
      </c>
      <c r="X90" s="48" t="s">
        <v>489</v>
      </c>
      <c r="Y90" s="41"/>
    </row>
    <row r="91" spans="1:25" ht="15" x14ac:dyDescent="0.25">
      <c r="A91">
        <v>2.44</v>
      </c>
      <c r="B91">
        <v>1.57</v>
      </c>
      <c r="C91" s="29">
        <f t="shared" si="17"/>
        <v>4.6778740733006252E-2</v>
      </c>
      <c r="D91" s="30">
        <f>IF(OR($A91="",$B91=""),"",A91*'MPTO_working_2-way'!$G90)</f>
        <v>2.5541401273885351</v>
      </c>
      <c r="E91" s="32">
        <f>IF(OR($A91="",$B91=""),"",B91*'MPTO_working_2-way'!$G90)</f>
        <v>1.6434426229508199</v>
      </c>
      <c r="F91" s="30">
        <f>IF(OR($A91="",$B91=""),"",'MPTO_working_2-way'!D90)</f>
        <v>2.5876790056741421</v>
      </c>
      <c r="G91" s="32">
        <f>IF(OR($A91="",$B91=""),"",'MPTO_working_2-way'!E90)</f>
        <v>1.6298502382573181</v>
      </c>
      <c r="H91" s="30">
        <f>IF(OR($A91="",$B91=""),"",'OddsRatio_working_2-way'!M90)</f>
        <v>2.5894388284780527</v>
      </c>
      <c r="I91" s="30">
        <f>IF(OR($A91="",$B91=""),"",'OddsRatio_working_2-way'!N90)</f>
        <v>1.6291528696058957</v>
      </c>
      <c r="J91" s="30">
        <f>IF('Log_working_2-way'!$D90="","",A91^('Log_working_2-way'!$D90))</f>
        <v>2.6053313936761384</v>
      </c>
      <c r="K91" s="32">
        <f>IF('Log_working_2-way'!$D90="","",B91^('Log_working_2-way'!$D90))</f>
        <v>1.6229243406925202</v>
      </c>
      <c r="L91" s="37">
        <f t="shared" si="18"/>
        <v>0.39152119700748128</v>
      </c>
      <c r="M91" s="37">
        <f t="shared" si="19"/>
        <v>0.60847880299251866</v>
      </c>
      <c r="N91" s="38">
        <v>187</v>
      </c>
      <c r="O91" s="38">
        <f t="shared" si="20"/>
        <v>110.3606557377049</v>
      </c>
      <c r="P91" s="38">
        <f t="shared" si="21"/>
        <v>67.891719745222943</v>
      </c>
      <c r="Q91" s="38">
        <f t="shared" si="22"/>
        <v>119.10828025477707</v>
      </c>
      <c r="R91" s="38">
        <f t="shared" si="23"/>
        <v>76.639344262295083</v>
      </c>
      <c r="S91" s="39">
        <f t="shared" si="24"/>
        <v>-8.7476245170721683</v>
      </c>
      <c r="T91" s="39">
        <f t="shared" si="25"/>
        <v>-8.7476245170721398</v>
      </c>
      <c r="U91" t="s">
        <v>254</v>
      </c>
      <c r="V91" t="s">
        <v>242</v>
      </c>
      <c r="W91" t="s">
        <v>445</v>
      </c>
      <c r="X91" s="48" t="s">
        <v>489</v>
      </c>
      <c r="Y91" s="41"/>
    </row>
    <row r="92" spans="1:25" ht="15" x14ac:dyDescent="0.25">
      <c r="A92">
        <v>2.04</v>
      </c>
      <c r="B92">
        <v>1.87</v>
      </c>
      <c r="C92" s="29">
        <f t="shared" si="17"/>
        <v>2.4955436720142554E-2</v>
      </c>
      <c r="D92" s="30">
        <f>IF(OR($A92="",$B92=""),"",A92*'MPTO_working_2-way'!$G91)</f>
        <v>2.0909090909090908</v>
      </c>
      <c r="E92" s="32">
        <f>IF(OR($A92="",$B92=""),"",B92*'MPTO_working_2-way'!$G91)</f>
        <v>1.9166666666666667</v>
      </c>
      <c r="F92" s="30">
        <f>IF(OR($A92="",$B92=""),"",'MPTO_working_2-way'!D91)</f>
        <v>2.0932835820895521</v>
      </c>
      <c r="G92" s="32">
        <f>IF(OR($A92="",$B92=""),"",'MPTO_working_2-way'!E91)</f>
        <v>1.9146757679180888</v>
      </c>
      <c r="H92" s="30">
        <f>IF(OR($A92="",$B92=""),"",'OddsRatio_working_2-way'!M91)</f>
        <v>2.0933445471810685</v>
      </c>
      <c r="I92" s="30">
        <f>IF(OR($A92="",$B92=""),"",'OddsRatio_working_2-way'!N91)</f>
        <v>1.9146247654303168</v>
      </c>
      <c r="J92" s="30">
        <f>IF('Log_working_2-way'!$D91="","",A92^('Log_working_2-way'!$D91))</f>
        <v>2.0944198529941209</v>
      </c>
      <c r="K92" s="32">
        <f>IF('Log_working_2-way'!$D91="","",B92^('Log_working_2-way'!$D91))</f>
        <v>1.9137261145840778</v>
      </c>
      <c r="L92" s="37">
        <f t="shared" si="18"/>
        <v>0.47826086956521741</v>
      </c>
      <c r="M92" s="37">
        <f t="shared" si="19"/>
        <v>0.52173913043478259</v>
      </c>
      <c r="N92" s="38">
        <v>188</v>
      </c>
      <c r="O92" s="38">
        <f t="shared" si="20"/>
        <v>95.843137254901947</v>
      </c>
      <c r="P92" s="38">
        <f t="shared" si="21"/>
        <v>87.465240641711219</v>
      </c>
      <c r="Q92" s="38">
        <f t="shared" si="22"/>
        <v>100.53475935828875</v>
      </c>
      <c r="R92" s="38">
        <f t="shared" si="23"/>
        <v>92.156862745098039</v>
      </c>
      <c r="S92" s="39">
        <f t="shared" si="24"/>
        <v>-4.6916221033868055</v>
      </c>
      <c r="T92" s="39">
        <f t="shared" si="25"/>
        <v>-4.6916221033868197</v>
      </c>
      <c r="U92" t="s">
        <v>369</v>
      </c>
      <c r="V92" t="s">
        <v>363</v>
      </c>
      <c r="W92" t="s">
        <v>446</v>
      </c>
      <c r="X92" s="48" t="s">
        <v>489</v>
      </c>
      <c r="Y92" s="41"/>
    </row>
    <row r="93" spans="1:25" ht="15" x14ac:dyDescent="0.25">
      <c r="A93">
        <v>1.79</v>
      </c>
      <c r="B93">
        <v>2.13</v>
      </c>
      <c r="C93" s="29">
        <f t="shared" si="17"/>
        <v>2.8142785952212312E-2</v>
      </c>
      <c r="D93" s="30">
        <f>IF(OR($A93="",$B93=""),"",A93*'MPTO_working_2-way'!$G92)</f>
        <v>1.84037558685446</v>
      </c>
      <c r="E93" s="32">
        <f>IF(OR($A93="",$B93=""),"",B93*'MPTO_working_2-way'!$G92)</f>
        <v>2.1899441340782122</v>
      </c>
      <c r="F93" s="30">
        <f>IF(OR($A93="",$B93=""),"",'MPTO_working_2-way'!D92)</f>
        <v>1.8362511137332338</v>
      </c>
      <c r="G93" s="32">
        <f>IF(OR($A93="",$B93=""),"",'MPTO_working_2-way'!E92)</f>
        <v>2.1958130561234772</v>
      </c>
      <c r="H93" s="30">
        <f>IF(OR($A93="",$B93=""),"",'OddsRatio_working_2-way'!M92)</f>
        <v>1.8361309970619364</v>
      </c>
      <c r="I93" s="30">
        <f>IF(OR($A93="",$B93=""),"",'OddsRatio_working_2-way'!N92)</f>
        <v>2.1959848438987186</v>
      </c>
      <c r="J93" s="30">
        <f>IF('Log_working_2-way'!$D92="","",A93^('Log_working_2-way'!$D92))</f>
        <v>1.8342658577685029</v>
      </c>
      <c r="K93" s="32">
        <f>IF('Log_working_2-way'!$D92="","",B93^('Log_working_2-way'!$D92))</f>
        <v>2.1986586658056355</v>
      </c>
      <c r="L93" s="37">
        <f t="shared" si="18"/>
        <v>0.54336734693877553</v>
      </c>
      <c r="M93" s="37">
        <f t="shared" si="19"/>
        <v>0.45663265306122452</v>
      </c>
      <c r="N93" s="38">
        <v>189</v>
      </c>
      <c r="O93" s="38">
        <f t="shared" si="20"/>
        <v>83.413407821229043</v>
      </c>
      <c r="P93" s="38">
        <f t="shared" si="21"/>
        <v>100.26760563380282</v>
      </c>
      <c r="Q93" s="38">
        <f t="shared" si="22"/>
        <v>88.732394366197184</v>
      </c>
      <c r="R93" s="38">
        <f t="shared" si="23"/>
        <v>105.58659217877094</v>
      </c>
      <c r="S93" s="39">
        <f t="shared" si="24"/>
        <v>-5.3189865449681406</v>
      </c>
      <c r="T93" s="39">
        <f t="shared" si="25"/>
        <v>-5.3189865449681264</v>
      </c>
      <c r="U93" t="s">
        <v>371</v>
      </c>
      <c r="V93" t="s">
        <v>372</v>
      </c>
      <c r="W93" t="s">
        <v>446</v>
      </c>
      <c r="X93" s="48" t="s">
        <v>489</v>
      </c>
      <c r="Y93" s="41"/>
    </row>
    <row r="94" spans="1:25" ht="15" x14ac:dyDescent="0.25">
      <c r="A94">
        <v>1.97</v>
      </c>
      <c r="B94">
        <v>1.93</v>
      </c>
      <c r="C94" s="29">
        <f t="shared" si="17"/>
        <v>2.5748928223876311E-2</v>
      </c>
      <c r="D94" s="30">
        <f>IF(OR($A94="",$B94=""),"",A94*'MPTO_working_2-way'!$G93)</f>
        <v>2.0207253886010363</v>
      </c>
      <c r="E94" s="32">
        <f>IF(OR($A94="",$B94=""),"",B94*'MPTO_working_2-way'!$G93)</f>
        <v>1.9796954314720812</v>
      </c>
      <c r="F94" s="30">
        <f>IF(OR($A94="",$B94=""),"",'MPTO_working_2-way'!D93)</f>
        <v>2.0212647191728026</v>
      </c>
      <c r="G94" s="32">
        <f>IF(OR($A94="",$B94=""),"",'MPTO_working_2-way'!E93)</f>
        <v>1.9791780536685666</v>
      </c>
      <c r="H94" s="30">
        <f>IF(OR($A94="",$B94=""),"",'OddsRatio_working_2-way'!M93)</f>
        <v>2.021278978873144</v>
      </c>
      <c r="I94" s="30">
        <f>IF(OR($A94="",$B94=""),"",'OddsRatio_working_2-way'!N93)</f>
        <v>1.9791643818062103</v>
      </c>
      <c r="J94" s="30">
        <f>IF('Log_working_2-way'!$D93="","",A94^('Log_working_2-way'!$D93))</f>
        <v>2.0215229873993761</v>
      </c>
      <c r="K94" s="32">
        <f>IF('Log_working_2-way'!$D93="","",B94^('Log_working_2-way'!$D93))</f>
        <v>1.9789304913693861</v>
      </c>
      <c r="L94" s="37">
        <f t="shared" si="18"/>
        <v>0.49487179487179483</v>
      </c>
      <c r="M94" s="37">
        <f t="shared" si="19"/>
        <v>0.50512820512820511</v>
      </c>
      <c r="N94" s="38">
        <v>190</v>
      </c>
      <c r="O94" s="38">
        <f t="shared" si="20"/>
        <v>93.55329949238579</v>
      </c>
      <c r="P94" s="38">
        <f t="shared" si="21"/>
        <v>91.554404145077726</v>
      </c>
      <c r="Q94" s="38">
        <f t="shared" si="22"/>
        <v>98.445595854922288</v>
      </c>
      <c r="R94" s="38">
        <f t="shared" si="23"/>
        <v>96.44670050761421</v>
      </c>
      <c r="S94" s="39">
        <f t="shared" si="24"/>
        <v>-4.8922963625364986</v>
      </c>
      <c r="T94" s="39">
        <f t="shared" si="25"/>
        <v>-4.8922963625364844</v>
      </c>
      <c r="U94" t="s">
        <v>365</v>
      </c>
      <c r="V94" t="s">
        <v>261</v>
      </c>
      <c r="W94" t="s">
        <v>446</v>
      </c>
      <c r="X94" s="48" t="s">
        <v>489</v>
      </c>
      <c r="Y94" s="41"/>
    </row>
    <row r="95" spans="1:25" ht="15" x14ac:dyDescent="0.25">
      <c r="A95">
        <v>2.2599999999999998</v>
      </c>
      <c r="B95">
        <v>1.69</v>
      </c>
      <c r="C95" s="29">
        <f t="shared" si="17"/>
        <v>3.4193852437555794E-2</v>
      </c>
      <c r="D95" s="30">
        <f>IF(OR($A95="",$B95=""),"",A95*'MPTO_working_2-way'!$G94)</f>
        <v>2.3372781065088759</v>
      </c>
      <c r="E95" s="32">
        <f>IF(OR($A95="",$B95=""),"",B95*'MPTO_working_2-way'!$G94)</f>
        <v>1.7477876106194692</v>
      </c>
      <c r="F95" s="30">
        <f>IF(OR($A95="",$B95=""),"",'MPTO_working_2-way'!D94)</f>
        <v>2.3508340001231001</v>
      </c>
      <c r="G95" s="32">
        <f>IF(OR($A95="",$B95=""),"",'MPTO_working_2-way'!E94)</f>
        <v>1.740283410033262</v>
      </c>
      <c r="H95" s="30">
        <f>IF(OR($A95="",$B95=""),"",'OddsRatio_working_2-way'!M94)</f>
        <v>2.351327849384353</v>
      </c>
      <c r="I95" s="30">
        <f>IF(OR($A95="",$B95=""),"",'OddsRatio_working_2-way'!N94)</f>
        <v>1.7400128699009547</v>
      </c>
      <c r="J95" s="30">
        <f>IF('Log_working_2-way'!$D94="","",A95^('Log_working_2-way'!$D94))</f>
        <v>2.3575800032398484</v>
      </c>
      <c r="K95" s="32">
        <f>IF('Log_working_2-way'!$D94="","",B95^('Log_working_2-way'!$D94))</f>
        <v>1.7366048392090647</v>
      </c>
      <c r="L95" s="37">
        <f t="shared" si="18"/>
        <v>0.42784810126582273</v>
      </c>
      <c r="M95" s="37">
        <f t="shared" si="19"/>
        <v>0.57215189873417716</v>
      </c>
      <c r="N95" s="38">
        <v>191</v>
      </c>
      <c r="O95" s="38">
        <f t="shared" si="20"/>
        <v>106.48672566371681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84.513274336283189</v>
      </c>
      <c r="S95" s="39">
        <f t="shared" si="24"/>
        <v>-6.5310258155731304</v>
      </c>
      <c r="T95" s="39">
        <f t="shared" si="25"/>
        <v>-6.5310258155731447</v>
      </c>
      <c r="U95" t="s">
        <v>267</v>
      </c>
      <c r="V95" t="s">
        <v>269</v>
      </c>
      <c r="W95" t="s">
        <v>447</v>
      </c>
      <c r="X95" s="48" t="s">
        <v>489</v>
      </c>
      <c r="Y95" s="41"/>
    </row>
    <row r="96" spans="1:25" ht="15" x14ac:dyDescent="0.25">
      <c r="A96">
        <v>2.02</v>
      </c>
      <c r="B96">
        <v>1.87</v>
      </c>
      <c r="C96" s="29">
        <f t="shared" si="17"/>
        <v>2.9808863239265015E-2</v>
      </c>
      <c r="D96" s="30">
        <f>IF(OR($A96="",$B96=""),"",A96*'MPTO_working_2-way'!$G95)</f>
        <v>2.0802139037433154</v>
      </c>
      <c r="E96" s="32">
        <f>IF(OR($A96="",$B96=""),"",B96*'MPTO_working_2-way'!$G95)</f>
        <v>1.9257425742574257</v>
      </c>
      <c r="F96" s="30">
        <f>IF(OR($A96="",$B96=""),"",'MPTO_working_2-way'!D95)</f>
        <v>2.082703865027292</v>
      </c>
      <c r="G96" s="32">
        <f>IF(OR($A96="",$B96=""),"",'MPTO_working_2-way'!E95)</f>
        <v>1.9236135865967305</v>
      </c>
      <c r="H96" s="30">
        <f>IF(OR($A96="",$B96=""),"",'OddsRatio_working_2-way'!M95)</f>
        <v>2.0827805840074194</v>
      </c>
      <c r="I96" s="30">
        <f>IF(OR($A96="",$B96=""),"",'OddsRatio_working_2-way'!N95)</f>
        <v>1.9235481451827992</v>
      </c>
      <c r="J96" s="30">
        <f>IF('Log_working_2-way'!$D95="","",A96^('Log_working_2-way'!$D95))</f>
        <v>2.0839128581602959</v>
      </c>
      <c r="K96" s="32">
        <f>IF('Log_working_2-way'!$D95="","",B96^('Log_working_2-way'!$D95))</f>
        <v>1.9225833907877643</v>
      </c>
      <c r="L96" s="37">
        <f t="shared" si="18"/>
        <v>0.48071979434447304</v>
      </c>
      <c r="M96" s="37">
        <f t="shared" si="19"/>
        <v>0.51928020565552702</v>
      </c>
      <c r="N96" s="38">
        <v>192</v>
      </c>
      <c r="O96" s="38">
        <f t="shared" si="20"/>
        <v>96.950495049504966</v>
      </c>
      <c r="P96" s="38">
        <f t="shared" si="21"/>
        <v>89.326203208556151</v>
      </c>
      <c r="Q96" s="38">
        <f t="shared" si="22"/>
        <v>102.67379679144383</v>
      </c>
      <c r="R96" s="38">
        <f t="shared" si="23"/>
        <v>95.049504950495049</v>
      </c>
      <c r="S96" s="39">
        <f t="shared" si="24"/>
        <v>-5.7233017419388688</v>
      </c>
      <c r="T96" s="39">
        <f t="shared" si="25"/>
        <v>-5.7233017419388972</v>
      </c>
      <c r="U96" t="s">
        <v>375</v>
      </c>
      <c r="V96" t="s">
        <v>270</v>
      </c>
      <c r="W96" t="s">
        <v>447</v>
      </c>
      <c r="X96" s="48" t="s">
        <v>489</v>
      </c>
      <c r="Y96" s="41"/>
    </row>
    <row r="97" spans="1:25" ht="15" x14ac:dyDescent="0.25">
      <c r="A97">
        <v>2.13</v>
      </c>
      <c r="B97">
        <v>1.78</v>
      </c>
      <c r="C97" s="29">
        <f t="shared" si="17"/>
        <v>3.128132088410629E-2</v>
      </c>
      <c r="D97" s="30">
        <f>IF(OR($A97="",$B97=""),"",A97*'MPTO_working_2-way'!$G96)</f>
        <v>2.1966292134831464</v>
      </c>
      <c r="E97" s="32">
        <f>IF(OR($A97="",$B97=""),"",B97*'MPTO_working_2-way'!$G96)</f>
        <v>1.8356807511737092</v>
      </c>
      <c r="F97" s="30">
        <f>IF(OR($A97="",$B97=""),"",'MPTO_working_2-way'!D96)</f>
        <v>2.2034055907479515</v>
      </c>
      <c r="G97" s="32">
        <f>IF(OR($A97="",$B97=""),"",'MPTO_working_2-way'!E96)</f>
        <v>1.8309750325976726</v>
      </c>
      <c r="H97" s="30">
        <f>IF(OR($A97="",$B97=""),"",'OddsRatio_working_2-way'!M96)</f>
        <v>2.2036269973367788</v>
      </c>
      <c r="I97" s="30">
        <f>IF(OR($A97="",$B97=""),"",'OddsRatio_working_2-way'!N96)</f>
        <v>1.8308221751528204</v>
      </c>
      <c r="J97" s="30">
        <f>IF('Log_working_2-way'!$D96="","",A97^('Log_working_2-way'!$D96))</f>
        <v>2.2067247005110642</v>
      </c>
      <c r="K97" s="32">
        <f>IF('Log_working_2-way'!$D96="","",B97^('Log_working_2-way'!$D96))</f>
        <v>1.8286894264917752</v>
      </c>
      <c r="L97" s="37">
        <f t="shared" si="18"/>
        <v>0.45524296675191805</v>
      </c>
      <c r="M97" s="37">
        <f t="shared" si="19"/>
        <v>0.54475703324808178</v>
      </c>
      <c r="N97" s="38">
        <v>193</v>
      </c>
      <c r="O97" s="38">
        <f t="shared" si="20"/>
        <v>102.38967136150234</v>
      </c>
      <c r="P97" s="38">
        <f t="shared" si="21"/>
        <v>84.573033707865193</v>
      </c>
      <c r="Q97" s="38">
        <f t="shared" si="22"/>
        <v>108.42696629213484</v>
      </c>
      <c r="R97" s="38">
        <f t="shared" si="23"/>
        <v>90.610328638497649</v>
      </c>
      <c r="S97" s="39">
        <f t="shared" si="24"/>
        <v>-6.0372949306324983</v>
      </c>
      <c r="T97" s="39">
        <f t="shared" si="25"/>
        <v>-6.0372949306324557</v>
      </c>
      <c r="U97" t="s">
        <v>271</v>
      </c>
      <c r="V97" t="s">
        <v>279</v>
      </c>
      <c r="W97" t="s">
        <v>447</v>
      </c>
      <c r="X97" s="48" t="s">
        <v>489</v>
      </c>
      <c r="Y97" s="41"/>
    </row>
    <row r="98" spans="1:25" ht="15" x14ac:dyDescent="0.25">
      <c r="A98">
        <v>2.23</v>
      </c>
      <c r="B98">
        <v>1.71</v>
      </c>
      <c r="C98" s="29">
        <f t="shared" si="17"/>
        <v>3.3225814910969431E-2</v>
      </c>
      <c r="D98" s="30">
        <f>IF(OR($A98="",$B98=""),"",A98*'MPTO_working_2-way'!$G97)</f>
        <v>2.3040935672514617</v>
      </c>
      <c r="E98" s="32">
        <f>IF(OR($A98="",$B98=""),"",B98*'MPTO_working_2-way'!$G97)</f>
        <v>1.7668161434977576</v>
      </c>
      <c r="F98" s="30">
        <f>IF(OR($A98="",$B98=""),"",'MPTO_working_2-way'!D97)</f>
        <v>2.315792669966295</v>
      </c>
      <c r="G98" s="32">
        <f>IF(OR($A98="",$B98=""),"",'MPTO_working_2-way'!E97)</f>
        <v>1.7599981538319522</v>
      </c>
      <c r="H98" s="30">
        <f>IF(OR($A98="",$B98=""),"",'OddsRatio_working_2-way'!M97)</f>
        <v>2.3162045305336028</v>
      </c>
      <c r="I98" s="30">
        <f>IF(OR($A98="",$B98=""),"",'OddsRatio_working_2-way'!N97)</f>
        <v>1.7597603387632996</v>
      </c>
      <c r="J98" s="30">
        <f>IF('Log_working_2-way'!$D97="","",A98^('Log_working_2-way'!$D97))</f>
        <v>2.3215866387713424</v>
      </c>
      <c r="K98" s="32">
        <f>IF('Log_working_2-way'!$D97="","",B98^('Log_working_2-way'!$D97))</f>
        <v>1.7566662454529891</v>
      </c>
      <c r="L98" s="37">
        <f t="shared" si="18"/>
        <v>0.43401015228426398</v>
      </c>
      <c r="M98" s="37">
        <f t="shared" si="19"/>
        <v>0.56598984771573613</v>
      </c>
      <c r="N98" s="38">
        <v>194</v>
      </c>
      <c r="O98" s="38">
        <f t="shared" si="20"/>
        <v>107.00448430493275</v>
      </c>
      <c r="P98" s="38">
        <f t="shared" si="21"/>
        <v>80.549707602339183</v>
      </c>
      <c r="Q98" s="38">
        <f t="shared" si="22"/>
        <v>113.45029239766082</v>
      </c>
      <c r="R98" s="38">
        <f t="shared" si="23"/>
        <v>86.995515695067269</v>
      </c>
      <c r="S98" s="39">
        <f t="shared" si="24"/>
        <v>-6.4458080927280719</v>
      </c>
      <c r="T98" s="39">
        <f t="shared" si="25"/>
        <v>-6.4458080927280861</v>
      </c>
      <c r="U98" t="s">
        <v>272</v>
      </c>
      <c r="V98" t="s">
        <v>273</v>
      </c>
      <c r="W98" t="s">
        <v>447</v>
      </c>
      <c r="X98" s="48" t="s">
        <v>489</v>
      </c>
      <c r="Y98" s="41"/>
    </row>
    <row r="99" spans="1:25" ht="15" x14ac:dyDescent="0.25">
      <c r="A99">
        <v>2.1</v>
      </c>
      <c r="B99">
        <v>1.79</v>
      </c>
      <c r="C99" s="29">
        <f t="shared" si="17"/>
        <v>3.4849694067571102E-2</v>
      </c>
      <c r="D99" s="30">
        <f>IF(OR($A99="",$B99=""),"",A99*'MPTO_working_2-way'!$G98)</f>
        <v>2.1731843575418992</v>
      </c>
      <c r="E99" s="32">
        <f>IF(OR($A99="",$B99=""),"",B99*'MPTO_working_2-way'!$G98)</f>
        <v>1.8523809523809522</v>
      </c>
      <c r="F99" s="30">
        <f>IF(OR($A99="",$B99=""),"",'MPTO_working_2-way'!D98)</f>
        <v>2.1797622499275153</v>
      </c>
      <c r="G99" s="32">
        <f>IF(OR($A99="",$B99=""),"",'MPTO_working_2-way'!E98)</f>
        <v>1.8476284099287292</v>
      </c>
      <c r="H99" s="30">
        <f>IF(OR($A99="",$B99=""),"",'OddsRatio_working_2-way'!M98)</f>
        <v>2.1800021454603971</v>
      </c>
      <c r="I99" s="30">
        <f>IF(OR($A99="",$B99=""),"",'OddsRatio_working_2-way'!N98)</f>
        <v>1.8474560862851939</v>
      </c>
      <c r="J99" s="30">
        <f>IF('Log_working_2-way'!$D98="","",A99^('Log_working_2-way'!$D98))</f>
        <v>2.1830172065936067</v>
      </c>
      <c r="K99" s="32">
        <f>IF('Log_working_2-way'!$D98="","",B99^('Log_working_2-way'!$D98))</f>
        <v>1.8452962428833544</v>
      </c>
      <c r="L99" s="37">
        <f t="shared" si="18"/>
        <v>0.46015424164524427</v>
      </c>
      <c r="M99" s="37">
        <f t="shared" si="19"/>
        <v>0.53984575835475579</v>
      </c>
      <c r="N99" s="38">
        <v>195</v>
      </c>
      <c r="O99" s="38">
        <f t="shared" si="20"/>
        <v>102.14285714285714</v>
      </c>
      <c r="P99" s="38">
        <f t="shared" si="21"/>
        <v>86.061452513966486</v>
      </c>
      <c r="Q99" s="38">
        <f t="shared" si="22"/>
        <v>108.93854748603351</v>
      </c>
      <c r="R99" s="38">
        <f t="shared" si="23"/>
        <v>92.857142857142847</v>
      </c>
      <c r="S99" s="39">
        <f t="shared" si="24"/>
        <v>-6.7956903431763749</v>
      </c>
      <c r="T99" s="39">
        <f t="shared" si="25"/>
        <v>-6.7956903431763607</v>
      </c>
      <c r="U99" t="s">
        <v>268</v>
      </c>
      <c r="V99" t="s">
        <v>376</v>
      </c>
      <c r="W99" t="s">
        <v>447</v>
      </c>
      <c r="X99" s="48" t="s">
        <v>489</v>
      </c>
      <c r="Y99" s="41"/>
    </row>
    <row r="100" spans="1:25" ht="15" x14ac:dyDescent="0.25">
      <c r="A100">
        <v>2.1</v>
      </c>
      <c r="B100">
        <v>1.8</v>
      </c>
      <c r="C100" s="29">
        <f t="shared" si="17"/>
        <v>3.1746031746031633E-2</v>
      </c>
      <c r="D100" s="30">
        <f>IF(OR($A100="",$B100=""),"",A100*'MPTO_working_2-way'!$G99)</f>
        <v>2.1666666666666665</v>
      </c>
      <c r="E100" s="32">
        <f>IF(OR($A100="",$B100=""),"",B100*'MPTO_working_2-way'!$G99)</f>
        <v>1.857142857142857</v>
      </c>
      <c r="F100" s="30">
        <f>IF(OR($A100="",$B100=""),"",'MPTO_working_2-way'!D99)</f>
        <v>2.172413793103448</v>
      </c>
      <c r="G100" s="32">
        <f>IF(OR($A100="",$B100=""),"",'MPTO_working_2-way'!E99)</f>
        <v>1.8529411764705881</v>
      </c>
      <c r="H100" s="30">
        <f>IF(OR($A100="",$B100=""),"",'OddsRatio_working_2-way'!M99)</f>
        <v>2.1726039399558572</v>
      </c>
      <c r="I100" s="30">
        <f>IF(OR($A100="",$B100=""),"",'OddsRatio_working_2-way'!N99)</f>
        <v>1.8528028654224413</v>
      </c>
      <c r="J100" s="30">
        <f>IF('Log_working_2-way'!$D99="","",A100^('Log_working_2-way'!$D99))</f>
        <v>2.1752294998990545</v>
      </c>
      <c r="K100" s="32">
        <f>IF('Log_working_2-way'!$D99="","",B100^('Log_working_2-way'!$D99))</f>
        <v>1.8508976332587501</v>
      </c>
      <c r="L100" s="37">
        <f t="shared" si="18"/>
        <v>0.46153846153846156</v>
      </c>
      <c r="M100" s="37">
        <f t="shared" si="19"/>
        <v>0.53846153846153855</v>
      </c>
      <c r="N100" s="38">
        <v>196</v>
      </c>
      <c r="O100" s="38">
        <f t="shared" si="20"/>
        <v>102.66666666666667</v>
      </c>
      <c r="P100" s="38">
        <f t="shared" si="21"/>
        <v>87.111111111111114</v>
      </c>
      <c r="Q100" s="38">
        <f t="shared" si="22"/>
        <v>108.8888888888889</v>
      </c>
      <c r="R100" s="38">
        <f t="shared" si="23"/>
        <v>93.333333333333329</v>
      </c>
      <c r="S100" s="39">
        <f t="shared" si="24"/>
        <v>-6.2222222222222285</v>
      </c>
      <c r="T100" s="39">
        <f t="shared" si="25"/>
        <v>-6.2222222222222143</v>
      </c>
      <c r="U100" t="s">
        <v>382</v>
      </c>
      <c r="V100" t="s">
        <v>383</v>
      </c>
      <c r="W100" t="s">
        <v>439</v>
      </c>
      <c r="X100" s="48" t="s">
        <v>489</v>
      </c>
      <c r="Y100" s="41"/>
    </row>
    <row r="101" spans="1:25" s="35" customFormat="1" ht="15" x14ac:dyDescent="0.25">
      <c r="A101">
        <v>1.91</v>
      </c>
      <c r="B101">
        <v>1.98</v>
      </c>
      <c r="C101" s="29">
        <f t="shared" si="17"/>
        <v>2.861071447458885E-2</v>
      </c>
      <c r="D101" s="30">
        <f>IF(OR($A101="",$B101=""),"",A101*'MPTO_working_2-way'!$G100)</f>
        <v>1.9646464646464645</v>
      </c>
      <c r="E101" s="32">
        <f>IF(OR($A101="",$B101=""),"",B101*'MPTO_working_2-way'!$G100)</f>
        <v>2.0366492146596857</v>
      </c>
      <c r="F101" s="30">
        <f>IF(OR($A101="",$B101=""),"",'MPTO_working_2-way'!D100)</f>
        <v>1.9636533568721115</v>
      </c>
      <c r="G101" s="32">
        <f>IF(OR($A101="",$B101=""),"",'MPTO_working_2-way'!E100)</f>
        <v>2.0377175494369308</v>
      </c>
      <c r="H101" s="30">
        <f>IF(OR($A101="",$B101=""),"",'OddsRatio_working_2-way'!M100)</f>
        <v>1.9636241116594322</v>
      </c>
      <c r="I101" s="30">
        <f>IF(OR($A101="",$B101=""),"",'OddsRatio_working_2-way'!N100)</f>
        <v>2.0377490433255412</v>
      </c>
      <c r="J101" s="30">
        <f>IF('Log_working_2-way'!$D100="","",A101^('Log_working_2-way'!$D100))</f>
        <v>1.9631742210121639</v>
      </c>
      <c r="K101" s="32">
        <f>IF('Log_working_2-way'!$D100="","",B101^('Log_working_2-way'!$D100))</f>
        <v>2.0382337672504618</v>
      </c>
      <c r="L101" s="37">
        <f t="shared" si="18"/>
        <v>0.50899742930591263</v>
      </c>
      <c r="M101" s="37">
        <f t="shared" si="19"/>
        <v>0.49100257069408743</v>
      </c>
      <c r="N101" s="38">
        <v>197</v>
      </c>
      <c r="O101" s="38">
        <f t="shared" si="20"/>
        <v>93.858638743455487</v>
      </c>
      <c r="P101" s="38">
        <f t="shared" si="21"/>
        <v>97.505050505050519</v>
      </c>
      <c r="Q101" s="38">
        <f t="shared" si="22"/>
        <v>99.494949494949495</v>
      </c>
      <c r="R101" s="38">
        <f t="shared" si="23"/>
        <v>103.1413612565445</v>
      </c>
      <c r="S101" s="39">
        <f t="shared" si="24"/>
        <v>-5.6363107514940083</v>
      </c>
      <c r="T101" s="39">
        <f t="shared" si="25"/>
        <v>-5.6363107514939799</v>
      </c>
      <c r="U101" t="s">
        <v>380</v>
      </c>
      <c r="V101" t="s">
        <v>195</v>
      </c>
      <c r="W101" t="s">
        <v>439</v>
      </c>
      <c r="X101" s="48" t="s">
        <v>489</v>
      </c>
      <c r="Y101" s="41"/>
    </row>
    <row r="102" spans="1:25" ht="15" x14ac:dyDescent="0.25">
      <c r="A102">
        <v>1.67</v>
      </c>
      <c r="B102">
        <v>2.2999999999999998</v>
      </c>
      <c r="C102" s="29">
        <f t="shared" si="17"/>
        <v>3.3585003905233002E-2</v>
      </c>
      <c r="D102" s="30">
        <f>IF(OR($A102="",$B102=""),"",A102*'MPTO_working_2-way'!$G101)</f>
        <v>1.7260869565217389</v>
      </c>
      <c r="E102" s="32">
        <f>IF(OR($A102="",$B102=""),"",B102*'MPTO_working_2-way'!$G101)</f>
        <v>2.3772455089820359</v>
      </c>
      <c r="F102" s="30">
        <f>IF(OR($A102="",$B102=""),"",'MPTO_working_2-way'!D101)</f>
        <v>1.7181838514873629</v>
      </c>
      <c r="G102" s="32">
        <f>IF(OR($A102="",$B102=""),"",'MPTO_working_2-way'!E101)</f>
        <v>2.3924011211460603</v>
      </c>
      <c r="H102" s="30">
        <f>IF(OR($A102="",$B102=""),"",'OddsRatio_working_2-way'!M101)</f>
        <v>1.7179029289427752</v>
      </c>
      <c r="I102" s="30">
        <f>IF(OR($A102="",$B102=""),"",'OddsRatio_working_2-way'!N101)</f>
        <v>2.3929459815307572</v>
      </c>
      <c r="J102" s="30">
        <f>IF('Log_working_2-way'!$D101="","",A102^('Log_working_2-way'!$D101))</f>
        <v>1.7143143993241288</v>
      </c>
      <c r="K102" s="32">
        <f>IF('Log_working_2-way'!$D101="","",B102^('Log_working_2-way'!$D101))</f>
        <v>2.399943779582375</v>
      </c>
      <c r="L102" s="37">
        <f t="shared" si="18"/>
        <v>0.57934508816120911</v>
      </c>
      <c r="M102" s="37">
        <f t="shared" si="19"/>
        <v>0.42065491183879095</v>
      </c>
      <c r="N102" s="38">
        <v>198</v>
      </c>
      <c r="O102" s="38">
        <f t="shared" si="20"/>
        <v>79.437125748502979</v>
      </c>
      <c r="P102" s="38">
        <f t="shared" si="21"/>
        <v>111.91304347826087</v>
      </c>
      <c r="Q102" s="38">
        <f t="shared" si="22"/>
        <v>86.08695652173914</v>
      </c>
      <c r="R102" s="38">
        <f t="shared" si="23"/>
        <v>118.56287425149702</v>
      </c>
      <c r="S102" s="39">
        <f t="shared" si="24"/>
        <v>-6.649830773236161</v>
      </c>
      <c r="T102" s="39">
        <f t="shared" si="25"/>
        <v>-6.6498307732361468</v>
      </c>
      <c r="U102" t="s">
        <v>386</v>
      </c>
      <c r="V102" t="s">
        <v>283</v>
      </c>
      <c r="W102" t="s">
        <v>439</v>
      </c>
      <c r="X102" s="48" t="s">
        <v>489</v>
      </c>
      <c r="Y102" s="41"/>
    </row>
    <row r="103" spans="1:25" ht="15" x14ac:dyDescent="0.25">
      <c r="A103">
        <v>1.99</v>
      </c>
      <c r="B103">
        <v>1.9</v>
      </c>
      <c r="C103" s="29">
        <f t="shared" si="17"/>
        <v>2.8828352287754377E-2</v>
      </c>
      <c r="D103" s="30">
        <f>IF(OR($A103="",$B103=""),"",A103*'MPTO_working_2-way'!$G102)</f>
        <v>2.0473684210526311</v>
      </c>
      <c r="E103" s="32">
        <f>IF(OR($A103="",$B103=""),"",B103*'MPTO_working_2-way'!$G102)</f>
        <v>1.9547738693467331</v>
      </c>
      <c r="F103" s="30">
        <f>IF(OR($A103="",$B103=""),"",'MPTO_working_2-way'!D102)</f>
        <v>2.0487672717420748</v>
      </c>
      <c r="G103" s="32">
        <f>IF(OR($A103="",$B103=""),"",'MPTO_working_2-way'!E102)</f>
        <v>1.9535003874967702</v>
      </c>
      <c r="H103" s="30">
        <f>IF(OR($A103="",$B103=""),"",'OddsRatio_working_2-way'!M102)</f>
        <v>2.0488088481701512</v>
      </c>
      <c r="I103" s="30">
        <f>IF(OR($A103="",$B103=""),"",'OddsRatio_working_2-way'!N102)</f>
        <v>1.9534625892455926</v>
      </c>
      <c r="J103" s="30">
        <f>IF('Log_working_2-way'!$D102="","",A103^('Log_working_2-way'!$D102))</f>
        <v>2.0494438264048878</v>
      </c>
      <c r="K103" s="32">
        <f>IF('Log_working_2-way'!$D102="","",B103^('Log_working_2-way'!$D102))</f>
        <v>1.9528856855785393</v>
      </c>
      <c r="L103" s="37">
        <f t="shared" si="18"/>
        <v>0.48843187660668391</v>
      </c>
      <c r="M103" s="37">
        <f t="shared" si="19"/>
        <v>0.51156812339331637</v>
      </c>
      <c r="N103" s="38">
        <v>199</v>
      </c>
      <c r="O103" s="38">
        <f t="shared" si="20"/>
        <v>98.999999999999986</v>
      </c>
      <c r="P103" s="38">
        <f t="shared" si="21"/>
        <v>94.263157894736821</v>
      </c>
      <c r="Q103" s="38">
        <f t="shared" si="22"/>
        <v>104.73684210526315</v>
      </c>
      <c r="R103" s="38">
        <f t="shared" si="23"/>
        <v>99.999999999999986</v>
      </c>
      <c r="S103" s="39">
        <f t="shared" si="24"/>
        <v>-5.7368421052631646</v>
      </c>
      <c r="T103" s="39">
        <f t="shared" si="25"/>
        <v>-5.7368421052631646</v>
      </c>
      <c r="U103" t="s">
        <v>291</v>
      </c>
      <c r="V103" t="s">
        <v>286</v>
      </c>
      <c r="W103" t="s">
        <v>440</v>
      </c>
      <c r="X103" s="48" t="s">
        <v>489</v>
      </c>
      <c r="Y103" s="41"/>
    </row>
    <row r="104" spans="1:25" ht="15" x14ac:dyDescent="0.25">
      <c r="A104">
        <v>1.78</v>
      </c>
      <c r="B104">
        <v>2.13</v>
      </c>
      <c r="C104" s="29">
        <f t="shared" si="17"/>
        <v>3.128132088410629E-2</v>
      </c>
      <c r="D104" s="30">
        <f>IF(OR($A104="",$B104=""),"",A104*'MPTO_working_2-way'!$G103)</f>
        <v>1.8356807511737092</v>
      </c>
      <c r="E104" s="32">
        <f>IF(OR($A104="",$B104=""),"",B104*'MPTO_working_2-way'!$G103)</f>
        <v>2.1966292134831464</v>
      </c>
      <c r="F104" s="30">
        <f>IF(OR($A104="",$B104=""),"",'MPTO_working_2-way'!D103)</f>
        <v>1.8309750325976726</v>
      </c>
      <c r="G104" s="32">
        <f>IF(OR($A104="",$B104=""),"",'MPTO_working_2-way'!E103)</f>
        <v>2.2034055907479515</v>
      </c>
      <c r="H104" s="30">
        <f>IF(OR($A104="",$B104=""),"",'OddsRatio_working_2-way'!M103)</f>
        <v>1.8308221751528204</v>
      </c>
      <c r="I104" s="30">
        <f>IF(OR($A104="",$B104=""),"",'OddsRatio_working_2-way'!N103)</f>
        <v>2.2036269973367788</v>
      </c>
      <c r="J104" s="30">
        <f>IF('Log_working_2-way'!$D103="","",A104^('Log_working_2-way'!$D103))</f>
        <v>1.8286894264917752</v>
      </c>
      <c r="K104" s="32">
        <f>IF('Log_working_2-way'!$D103="","",B104^('Log_working_2-way'!$D103))</f>
        <v>2.2067247005110642</v>
      </c>
      <c r="L104" s="37">
        <f t="shared" si="18"/>
        <v>0.54475703324808178</v>
      </c>
      <c r="M104" s="37">
        <f t="shared" si="19"/>
        <v>0.45524296675191805</v>
      </c>
      <c r="N104" s="38">
        <v>200</v>
      </c>
      <c r="O104" s="38">
        <f t="shared" si="20"/>
        <v>87.640449438202253</v>
      </c>
      <c r="P104" s="38">
        <f t="shared" si="21"/>
        <v>106.10328638497653</v>
      </c>
      <c r="Q104" s="38">
        <f t="shared" si="22"/>
        <v>93.896713615023472</v>
      </c>
      <c r="R104" s="38">
        <f t="shared" si="23"/>
        <v>112.35955056179776</v>
      </c>
      <c r="S104" s="39">
        <f t="shared" si="24"/>
        <v>-6.2562641768212188</v>
      </c>
      <c r="T104" s="39">
        <f t="shared" si="25"/>
        <v>-6.256264176821233</v>
      </c>
      <c r="U104" t="s">
        <v>290</v>
      </c>
      <c r="V104" t="s">
        <v>288</v>
      </c>
      <c r="W104" t="s">
        <v>440</v>
      </c>
      <c r="X104" s="48" t="s">
        <v>489</v>
      </c>
      <c r="Y104" s="41"/>
    </row>
    <row r="105" spans="1:25" ht="15" x14ac:dyDescent="0.25">
      <c r="A105">
        <v>1.74</v>
      </c>
      <c r="B105">
        <v>2.1800000000000002</v>
      </c>
      <c r="C105" s="29">
        <f t="shared" si="17"/>
        <v>3.3428240008436028E-2</v>
      </c>
      <c r="D105" s="30">
        <f>IF(OR($A105="",$B105=""),"",A105*'MPTO_working_2-way'!$G104)</f>
        <v>1.7981651376146788</v>
      </c>
      <c r="E105" s="32">
        <f>IF(OR($A105="",$B105=""),"",B105*'MPTO_working_2-way'!$G104)</f>
        <v>2.2528735632183907</v>
      </c>
      <c r="F105" s="30">
        <f>IF(OR($A105="",$B105=""),"",'MPTO_working_2-way'!D104)</f>
        <v>1.7921194368326561</v>
      </c>
      <c r="G105" s="32">
        <f>IF(OR($A105="",$B105=""),"",'MPTO_working_2-way'!E104)</f>
        <v>2.2624358821424311</v>
      </c>
      <c r="H105" s="30">
        <f>IF(OR($A105="",$B105=""),"",'OddsRatio_working_2-way'!M104)</f>
        <v>1.7919082295744857</v>
      </c>
      <c r="I105" s="30">
        <f>IF(OR($A105="",$B105=""),"",'OddsRatio_working_2-way'!N104)</f>
        <v>2.26277258229445</v>
      </c>
      <c r="J105" s="30">
        <f>IF('Log_working_2-way'!$D104="","",A105^('Log_working_2-way'!$D104))</f>
        <v>1.7891643629660847</v>
      </c>
      <c r="K105" s="32">
        <f>IF('Log_working_2-way'!$D104="","",B105^('Log_working_2-way'!$D104))</f>
        <v>2.2671631499443738</v>
      </c>
      <c r="L105" s="37">
        <f t="shared" si="18"/>
        <v>0.55612244897959184</v>
      </c>
      <c r="M105" s="37">
        <f t="shared" si="19"/>
        <v>0.44387755102040816</v>
      </c>
      <c r="N105" s="38">
        <v>201</v>
      </c>
      <c r="O105" s="38">
        <f t="shared" si="20"/>
        <v>85.482758620689651</v>
      </c>
      <c r="P105" s="38">
        <f t="shared" si="21"/>
        <v>108.79816513761467</v>
      </c>
      <c r="Q105" s="38">
        <f t="shared" si="22"/>
        <v>92.201834862385311</v>
      </c>
      <c r="R105" s="38">
        <f t="shared" si="23"/>
        <v>115.51724137931033</v>
      </c>
      <c r="S105" s="39">
        <f t="shared" si="24"/>
        <v>-6.7190762416956602</v>
      </c>
      <c r="T105" s="39">
        <f t="shared" si="25"/>
        <v>-6.7190762416956602</v>
      </c>
      <c r="U105" t="s">
        <v>197</v>
      </c>
      <c r="V105" t="s">
        <v>427</v>
      </c>
      <c r="W105" t="s">
        <v>440</v>
      </c>
      <c r="X105" s="48" t="s">
        <v>489</v>
      </c>
      <c r="Y105" s="41"/>
    </row>
    <row r="106" spans="1:25" ht="15" x14ac:dyDescent="0.25">
      <c r="A106">
        <v>2.2200000000000002</v>
      </c>
      <c r="B106">
        <v>1.71</v>
      </c>
      <c r="C106" s="29">
        <f t="shared" si="17"/>
        <v>3.5245772087877381E-2</v>
      </c>
      <c r="D106" s="30">
        <f>IF(OR($A106="",$B106=""),"",A106*'MPTO_working_2-way'!$G105)</f>
        <v>2.2982456140350882</v>
      </c>
      <c r="E106" s="32">
        <f>IF(OR($A106="",$B106=""),"",B106*'MPTO_working_2-way'!$G105)</f>
        <v>1.7702702702702702</v>
      </c>
      <c r="F106" s="30">
        <f>IF(OR($A106="",$B106=""),"",'MPTO_working_2-way'!D105)</f>
        <v>2.3103888990323171</v>
      </c>
      <c r="G106" s="32">
        <f>IF(OR($A106="",$B106=""),"",'MPTO_working_2-way'!E105)</f>
        <v>1.7631322279503969</v>
      </c>
      <c r="H106" s="30">
        <f>IF(OR($A106="",$B106=""),"",'OddsRatio_working_2-way'!M105)</f>
        <v>2.310843186332725</v>
      </c>
      <c r="I106" s="30">
        <f>IF(OR($A106="",$B106=""),"",'OddsRatio_working_2-way'!N105)</f>
        <v>1.7628677559805201</v>
      </c>
      <c r="J106" s="30">
        <f>IF('Log_working_2-way'!$D105="","",A106^('Log_working_2-way'!$D105))</f>
        <v>2.3164405926032319</v>
      </c>
      <c r="K106" s="32">
        <f>IF('Log_working_2-way'!$D105="","",B106^('Log_working_2-way'!$D105))</f>
        <v>1.7596240997267032</v>
      </c>
      <c r="L106" s="37">
        <f t="shared" si="18"/>
        <v>0.43511450381679379</v>
      </c>
      <c r="M106" s="37">
        <f t="shared" si="19"/>
        <v>0.56488549618320616</v>
      </c>
      <c r="N106" s="38">
        <v>202</v>
      </c>
      <c r="O106" s="38">
        <f t="shared" si="20"/>
        <v>111.00900900900902</v>
      </c>
      <c r="P106" s="38">
        <f t="shared" si="21"/>
        <v>83.871345029239777</v>
      </c>
      <c r="Q106" s="38">
        <f t="shared" si="22"/>
        <v>118.12865497076022</v>
      </c>
      <c r="R106" s="38">
        <f t="shared" si="23"/>
        <v>90.99099099099098</v>
      </c>
      <c r="S106" s="39">
        <f t="shared" si="24"/>
        <v>-7.1196459617512033</v>
      </c>
      <c r="T106" s="39">
        <f t="shared" si="25"/>
        <v>-7.1196459617512033</v>
      </c>
      <c r="U106" t="s">
        <v>472</v>
      </c>
      <c r="V106" t="s">
        <v>462</v>
      </c>
      <c r="W106" t="s">
        <v>455</v>
      </c>
      <c r="X106" s="48" t="s">
        <v>489</v>
      </c>
      <c r="Y106" s="41"/>
    </row>
    <row r="107" spans="1:25" ht="15" x14ac:dyDescent="0.25">
      <c r="A107">
        <v>2.56</v>
      </c>
      <c r="B107">
        <v>1.56</v>
      </c>
      <c r="C107" s="29">
        <f t="shared" si="17"/>
        <v>3.1650641025640969E-2</v>
      </c>
      <c r="D107" s="30">
        <f>IF(OR($A107="",$B107=""),"",A107*'MPTO_working_2-way'!$G106)</f>
        <v>2.641025641025641</v>
      </c>
      <c r="E107" s="32">
        <f>IF(OR($A107="",$B107=""),"",B107*'MPTO_working_2-way'!$G106)</f>
        <v>1.609375</v>
      </c>
      <c r="F107" s="30">
        <f>IF(OR($A107="",$B107=""),"",'MPTO_working_2-way'!D106)</f>
        <v>2.668091929449492</v>
      </c>
      <c r="G107" s="32">
        <f>IF(OR($A107="",$B107=""),"",'MPTO_working_2-way'!E106)</f>
        <v>1.5994873438000641</v>
      </c>
      <c r="H107" s="30">
        <f>IF(OR($A107="",$B107=""),"",'OddsRatio_working_2-way'!M106)</f>
        <v>2.6690459207925601</v>
      </c>
      <c r="I107" s="30">
        <f>IF(OR($A107="",$B107=""),"",'OddsRatio_working_2-way'!N106)</f>
        <v>1.5991446895152783</v>
      </c>
      <c r="J107" s="30">
        <f>IF('Log_working_2-way'!$D106="","",A107^('Log_working_2-way'!$D106))</f>
        <v>2.6816723187887983</v>
      </c>
      <c r="K107" s="32">
        <f>IF('Log_working_2-way'!$D106="","",B107^('Log_working_2-way'!$D106))</f>
        <v>1.5946461678813644</v>
      </c>
      <c r="L107" s="37">
        <f t="shared" si="18"/>
        <v>0.37864077669902912</v>
      </c>
      <c r="M107" s="37">
        <f t="shared" si="19"/>
        <v>0.62135922330097082</v>
      </c>
      <c r="N107" s="38">
        <v>203</v>
      </c>
      <c r="O107" s="38">
        <f t="shared" si="20"/>
        <v>123.70312500000003</v>
      </c>
      <c r="P107" s="38">
        <f t="shared" si="21"/>
        <v>72.871794871794876</v>
      </c>
      <c r="Q107" s="38">
        <f t="shared" si="22"/>
        <v>130.12820512820511</v>
      </c>
      <c r="R107" s="38">
        <f t="shared" si="23"/>
        <v>79.296875</v>
      </c>
      <c r="S107" s="39">
        <f t="shared" si="24"/>
        <v>-6.4250801282050816</v>
      </c>
      <c r="T107" s="39">
        <f t="shared" si="25"/>
        <v>-6.4250801282051242</v>
      </c>
      <c r="U107" t="s">
        <v>457</v>
      </c>
      <c r="V107" t="s">
        <v>452</v>
      </c>
      <c r="W107" t="s">
        <v>455</v>
      </c>
      <c r="X107" s="48" t="s">
        <v>489</v>
      </c>
      <c r="Y107" s="41"/>
    </row>
    <row r="108" spans="1:25" ht="15" x14ac:dyDescent="0.25">
      <c r="A108">
        <v>2.29</v>
      </c>
      <c r="B108">
        <v>1.68</v>
      </c>
      <c r="C108" s="29">
        <f t="shared" si="17"/>
        <v>3.1919317945518833E-2</v>
      </c>
      <c r="D108" s="30">
        <f>IF(OR($A108="",$B108=""),"",A108*'MPTO_working_2-way'!$G107)</f>
        <v>2.3630952380952381</v>
      </c>
      <c r="E108" s="32">
        <f>IF(OR($A108="",$B108=""),"",B108*'MPTO_working_2-way'!$G107)</f>
        <v>1.7336244541484715</v>
      </c>
      <c r="F108" s="30">
        <f>IF(OR($A108="",$B108=""),"",'MPTO_working_2-way'!D107)</f>
        <v>2.3768688990485605</v>
      </c>
      <c r="G108" s="32">
        <f>IF(OR($A108="",$B108=""),"",'MPTO_working_2-way'!E107)</f>
        <v>1.7262855604415328</v>
      </c>
      <c r="H108" s="30">
        <f>IF(OR($A108="",$B108=""),"",'OddsRatio_working_2-way'!M107)</f>
        <v>2.3773375851727168</v>
      </c>
      <c r="I108" s="30">
        <f>IF(OR($A108="",$B108=""),"",'OddsRatio_working_2-way'!N107)</f>
        <v>1.7260384169902692</v>
      </c>
      <c r="J108" s="30">
        <f>IF('Log_working_2-way'!$D107="","",A108^('Log_working_2-way'!$D107))</f>
        <v>2.3836811049586637</v>
      </c>
      <c r="K108" s="32">
        <f>IF('Log_working_2-way'!$D107="","",B108^('Log_working_2-way'!$D107))</f>
        <v>1.7227098761530257</v>
      </c>
      <c r="L108" s="37">
        <f t="shared" si="18"/>
        <v>0.42317380352644834</v>
      </c>
      <c r="M108" s="37">
        <f t="shared" si="19"/>
        <v>0.57682619647355171</v>
      </c>
      <c r="N108" s="38">
        <v>204</v>
      </c>
      <c r="O108" s="38">
        <f t="shared" si="20"/>
        <v>114.9170305676856</v>
      </c>
      <c r="P108" s="38">
        <f t="shared" si="21"/>
        <v>82.571428571428555</v>
      </c>
      <c r="Q108" s="38">
        <f t="shared" si="22"/>
        <v>121.42857142857143</v>
      </c>
      <c r="R108" s="38">
        <f t="shared" si="23"/>
        <v>89.082969432314414</v>
      </c>
      <c r="S108" s="39">
        <f t="shared" si="24"/>
        <v>-6.5115408608858303</v>
      </c>
      <c r="T108" s="39">
        <f t="shared" si="25"/>
        <v>-6.5115408608858587</v>
      </c>
      <c r="U108" t="s">
        <v>461</v>
      </c>
      <c r="V108" t="s">
        <v>475</v>
      </c>
      <c r="W108" t="s">
        <v>455</v>
      </c>
      <c r="X108" s="48" t="s">
        <v>489</v>
      </c>
      <c r="Y108" s="41"/>
    </row>
    <row r="109" spans="1:25" ht="15" x14ac:dyDescent="0.25">
      <c r="A109">
        <v>1.76</v>
      </c>
      <c r="B109">
        <v>2.14</v>
      </c>
      <c r="C109" s="29">
        <f t="shared" si="17"/>
        <v>3.5471537807986397E-2</v>
      </c>
      <c r="D109" s="30">
        <f>IF(OR($A109="",$B109=""),"",A109*'MPTO_working_2-way'!$G108)</f>
        <v>1.8224299065420562</v>
      </c>
      <c r="E109" s="32">
        <f>IF(OR($A109="",$B109=""),"",B109*'MPTO_working_2-way'!$G108)</f>
        <v>2.2159090909090908</v>
      </c>
      <c r="F109" s="30">
        <f>IF(OR($A109="",$B109=""),"",'MPTO_working_2-way'!D108)</f>
        <v>1.8167084699980707</v>
      </c>
      <c r="G109" s="32">
        <f>IF(OR($A109="",$B109=""),"",'MPTO_working_2-way'!E108)</f>
        <v>2.2244271202456889</v>
      </c>
      <c r="H109" s="30">
        <f>IF(OR($A109="",$B109=""),"",'OddsRatio_working_2-way'!M108)</f>
        <v>1.8164965809277254</v>
      </c>
      <c r="I109" s="30">
        <f>IF(OR($A109="",$B109=""),"",'OddsRatio_working_2-way'!N108)</f>
        <v>2.2247448713915889</v>
      </c>
      <c r="J109" s="30">
        <f>IF('Log_working_2-way'!$D108="","",A109^('Log_working_2-way'!$D108))</f>
        <v>1.8138959157983681</v>
      </c>
      <c r="K109" s="32">
        <f>IF('Log_working_2-way'!$D108="","",B109^('Log_working_2-way'!$D108))</f>
        <v>2.2286583340561452</v>
      </c>
      <c r="L109" s="37">
        <f t="shared" si="18"/>
        <v>0.54871794871794866</v>
      </c>
      <c r="M109" s="37">
        <f t="shared" si="19"/>
        <v>0.45128205128205129</v>
      </c>
      <c r="N109" s="38">
        <v>205</v>
      </c>
      <c r="O109" s="38">
        <f t="shared" si="20"/>
        <v>88.52272727272728</v>
      </c>
      <c r="P109" s="38">
        <f t="shared" si="21"/>
        <v>109.20560747663554</v>
      </c>
      <c r="Q109" s="38">
        <f t="shared" si="22"/>
        <v>95.794392523364479</v>
      </c>
      <c r="R109" s="38">
        <f t="shared" si="23"/>
        <v>116.47727272727273</v>
      </c>
      <c r="S109" s="39">
        <f t="shared" si="24"/>
        <v>-7.2716652506371986</v>
      </c>
      <c r="T109" s="39">
        <f t="shared" si="25"/>
        <v>-7.2716652506371986</v>
      </c>
      <c r="U109" t="s">
        <v>473</v>
      </c>
      <c r="V109" t="s">
        <v>451</v>
      </c>
      <c r="W109" t="s">
        <v>455</v>
      </c>
      <c r="X109" s="48" t="s">
        <v>489</v>
      </c>
      <c r="Y109" s="41"/>
    </row>
    <row r="110" spans="1:25" ht="15" x14ac:dyDescent="0.25">
      <c r="A110">
        <v>2.21</v>
      </c>
      <c r="B110">
        <v>1.72</v>
      </c>
      <c r="C110" s="29">
        <f t="shared" si="17"/>
        <v>3.3884036620014824E-2</v>
      </c>
      <c r="D110" s="30">
        <f>IF(OR($A110="",$B110=""),"",A110*'MPTO_working_2-way'!$G109)</f>
        <v>2.2848837209302326</v>
      </c>
      <c r="E110" s="32">
        <f>IF(OR($A110="",$B110=""),"",B110*'MPTO_working_2-way'!$G109)</f>
        <v>1.7782805429864255</v>
      </c>
      <c r="F110" s="30">
        <f>IF(OR($A110="",$B110=""),"",'MPTO_working_2-way'!D109)</f>
        <v>2.2959652089876781</v>
      </c>
      <c r="G110" s="32">
        <f>IF(OR($A110="",$B110=""),"",'MPTO_working_2-way'!E109)</f>
        <v>1.7716256524981358</v>
      </c>
      <c r="H110" s="30">
        <f>IF(OR($A110="",$B110=""),"",'OddsRatio_working_2-way'!M109)</f>
        <v>2.2963624321753371</v>
      </c>
      <c r="I110" s="30">
        <f>IF(OR($A110="",$B110=""),"",'OddsRatio_working_2-way'!N109)</f>
        <v>1.7713892158398703</v>
      </c>
      <c r="J110" s="30">
        <f>IF('Log_working_2-way'!$D109="","",A110^('Log_working_2-way'!$D109))</f>
        <v>2.3014598613122459</v>
      </c>
      <c r="K110" s="32">
        <f>IF('Log_working_2-way'!$D109="","",B110^('Log_working_2-way'!$D109))</f>
        <v>1.7683679149287428</v>
      </c>
      <c r="L110" s="37">
        <f t="shared" si="18"/>
        <v>0.43765903307888038</v>
      </c>
      <c r="M110" s="37">
        <f t="shared" si="19"/>
        <v>0.56234096692111957</v>
      </c>
      <c r="N110" s="38">
        <v>206</v>
      </c>
      <c r="O110" s="38">
        <f t="shared" si="20"/>
        <v>112.78733031674207</v>
      </c>
      <c r="P110" s="38">
        <f t="shared" si="21"/>
        <v>86.232558139534888</v>
      </c>
      <c r="Q110" s="38">
        <f t="shared" si="22"/>
        <v>119.76744186046513</v>
      </c>
      <c r="R110" s="38">
        <f t="shared" si="23"/>
        <v>93.212669683257914</v>
      </c>
      <c r="S110" s="39">
        <f t="shared" si="24"/>
        <v>-6.980111543723055</v>
      </c>
      <c r="T110" s="39">
        <f t="shared" si="25"/>
        <v>-6.9801115437230266</v>
      </c>
      <c r="U110" t="s">
        <v>458</v>
      </c>
      <c r="V110" t="s">
        <v>460</v>
      </c>
      <c r="W110" t="s">
        <v>455</v>
      </c>
      <c r="X110" s="48" t="s">
        <v>489</v>
      </c>
      <c r="Y110" s="41"/>
    </row>
    <row r="111" spans="1:25" ht="15" x14ac:dyDescent="0.25">
      <c r="A111">
        <v>2.15</v>
      </c>
      <c r="B111">
        <v>1.69</v>
      </c>
      <c r="C111" s="29">
        <f t="shared" si="17"/>
        <v>5.6832255401128462E-2</v>
      </c>
      <c r="D111" s="30">
        <f>IF(OR($A111="",$B111=""),"",A111*'MPTO_working_2-way'!$G110)</f>
        <v>2.2721893491124261</v>
      </c>
      <c r="E111" s="32">
        <f>IF(OR($A111="",$B111=""),"",B111*'MPTO_working_2-way'!$G110)</f>
        <v>1.786046511627907</v>
      </c>
      <c r="F111" s="30">
        <f>IF(OR($A111="",$B111=""),"",'MPTO_working_2-way'!D110)</f>
        <v>2.2899007405073264</v>
      </c>
      <c r="G111" s="32">
        <f>IF(OR($A111="",$B111=""),"",'MPTO_working_2-way'!E110)</f>
        <v>1.7752534505924025</v>
      </c>
      <c r="H111" s="30">
        <f>IF(OR($A111="",$B111=""),"",'OddsRatio_working_2-way'!M110)</f>
        <v>2.2909944487358058</v>
      </c>
      <c r="I111" s="30">
        <f>IF(OR($A111="",$B111=""),"",'OddsRatio_working_2-way'!N110)</f>
        <v>1.7745966692414838</v>
      </c>
      <c r="J111" s="30">
        <f>IF('Log_working_2-way'!$D110="","",A111^('Log_working_2-way'!$D110))</f>
        <v>2.2993445250561972</v>
      </c>
      <c r="K111" s="32">
        <f>IF('Log_working_2-way'!$D110="","",B111^('Log_working_2-way'!$D110))</f>
        <v>1.7696188198841825</v>
      </c>
      <c r="L111" s="37">
        <f t="shared" si="18"/>
        <v>0.44010416666666663</v>
      </c>
      <c r="M111" s="37">
        <f t="shared" si="19"/>
        <v>0.55989583333333337</v>
      </c>
      <c r="N111" s="38">
        <v>207</v>
      </c>
      <c r="O111" s="38">
        <f t="shared" si="20"/>
        <v>110.72093023255812</v>
      </c>
      <c r="P111" s="38">
        <f t="shared" si="21"/>
        <v>84.514792899408278</v>
      </c>
      <c r="Q111" s="38">
        <f t="shared" si="22"/>
        <v>122.48520710059172</v>
      </c>
      <c r="R111" s="38">
        <f t="shared" si="23"/>
        <v>96.279069767441854</v>
      </c>
      <c r="S111" s="39">
        <f t="shared" si="24"/>
        <v>-11.764276868033605</v>
      </c>
      <c r="T111" s="39">
        <f t="shared" si="25"/>
        <v>-11.764276868033576</v>
      </c>
      <c r="U111" t="s">
        <v>467</v>
      </c>
      <c r="V111" t="s">
        <v>481</v>
      </c>
      <c r="W111" t="s">
        <v>74</v>
      </c>
      <c r="X111" s="48" t="s">
        <v>489</v>
      </c>
      <c r="Y111" s="41"/>
    </row>
    <row r="112" spans="1:25" ht="15" x14ac:dyDescent="0.25">
      <c r="A112">
        <v>2.12</v>
      </c>
      <c r="B112">
        <v>1.74</v>
      </c>
      <c r="C112" s="29">
        <f t="shared" si="17"/>
        <v>4.6410756885707949E-2</v>
      </c>
      <c r="D112" s="30">
        <f>IF(OR($A112="",$B112=""),"",A112*'MPTO_working_2-way'!$G111)</f>
        <v>2.2183908045977008</v>
      </c>
      <c r="E112" s="32">
        <f>IF(OR($A112="",$B112=""),"",B112*'MPTO_working_2-way'!$G111)</f>
        <v>1.8207547169811318</v>
      </c>
      <c r="F112" s="30">
        <f>IF(OR($A112="",$B112=""),"",'MPTO_working_2-way'!D111)</f>
        <v>2.2296905222437133</v>
      </c>
      <c r="G112" s="32">
        <f>IF(OR($A112="",$B112=""),"",'MPTO_working_2-way'!E111)</f>
        <v>1.8132127408572549</v>
      </c>
      <c r="H112" s="30">
        <f>IF(OR($A112="",$B112=""),"",'OddsRatio_working_2-way'!M111)</f>
        <v>2.2302493704584911</v>
      </c>
      <c r="I112" s="30">
        <f>IF(OR($A112="",$B112=""),"",'OddsRatio_working_2-way'!N111)</f>
        <v>1.8128433340529317</v>
      </c>
      <c r="J112" s="30">
        <f>IF('Log_working_2-way'!$D111="","",A112^('Log_working_2-way'!$D111))</f>
        <v>2.235500887736106</v>
      </c>
      <c r="K112" s="32">
        <f>IF('Log_working_2-way'!$D111="","",B112^('Log_working_2-way'!$D111))</f>
        <v>1.8093883298066613</v>
      </c>
      <c r="L112" s="37">
        <f t="shared" si="18"/>
        <v>0.45077720207253896</v>
      </c>
      <c r="M112" s="37">
        <f t="shared" si="19"/>
        <v>0.5492227979274612</v>
      </c>
      <c r="N112" s="38">
        <v>208</v>
      </c>
      <c r="O112" s="38">
        <f t="shared" si="20"/>
        <v>109.88679245283019</v>
      </c>
      <c r="P112" s="38">
        <f t="shared" si="21"/>
        <v>88.459770114942529</v>
      </c>
      <c r="Q112" s="38">
        <f t="shared" si="22"/>
        <v>119.54022988505747</v>
      </c>
      <c r="R112" s="38">
        <f t="shared" si="23"/>
        <v>98.113207547169807</v>
      </c>
      <c r="S112" s="39">
        <f t="shared" si="24"/>
        <v>-9.6534374322272782</v>
      </c>
      <c r="T112" s="39">
        <f t="shared" si="25"/>
        <v>-9.6534374322272782</v>
      </c>
      <c r="U112" t="s">
        <v>118</v>
      </c>
      <c r="V112" t="s">
        <v>463</v>
      </c>
      <c r="W112" t="s">
        <v>74</v>
      </c>
      <c r="X112" s="48" t="s">
        <v>489</v>
      </c>
      <c r="Y112" s="41"/>
    </row>
    <row r="113" spans="1:25" s="35" customFormat="1" ht="15" x14ac:dyDescent="0.25">
      <c r="A113">
        <v>1.98</v>
      </c>
      <c r="B113">
        <v>1.86</v>
      </c>
      <c r="C113" s="29">
        <f t="shared" si="17"/>
        <v>4.2684913652655698E-2</v>
      </c>
      <c r="D113" s="30">
        <f>IF(OR($A113="",$B113=""),"",A113*'MPTO_working_2-way'!$G112)</f>
        <v>2.0645161290322585</v>
      </c>
      <c r="E113" s="32">
        <f>IF(OR($A113="",$B113=""),"",B113*'MPTO_working_2-way'!$G112)</f>
        <v>1.9393939393939397</v>
      </c>
      <c r="F113" s="30">
        <f>IF(OR($A113="",$B113=""),"",'MPTO_working_2-way'!D112)</f>
        <v>2.0673627484001349</v>
      </c>
      <c r="G113" s="32">
        <f>IF(OR($A113="",$B113=""),"",'MPTO_working_2-way'!E112)</f>
        <v>1.9368886083938153</v>
      </c>
      <c r="H113" s="30">
        <f>IF(OR($A113="",$B113=""),"",'OddsRatio_working_2-way'!M112)</f>
        <v>2.0674899923282331</v>
      </c>
      <c r="I113" s="30">
        <f>IF(OR($A113="",$B113=""),"",'OddsRatio_working_2-way'!N112)</f>
        <v>1.9367769320431434</v>
      </c>
      <c r="J113" s="30">
        <f>IF('Log_working_2-way'!$D112="","",A113^('Log_working_2-way'!$D112))</f>
        <v>2.0687991049302137</v>
      </c>
      <c r="K113" s="32">
        <f>IF('Log_working_2-way'!$D112="","",B113^('Log_working_2-way'!$D112))</f>
        <v>1.9356295260604794</v>
      </c>
      <c r="L113" s="37">
        <f t="shared" si="18"/>
        <v>0.48437499999999989</v>
      </c>
      <c r="M113" s="37">
        <f t="shared" si="19"/>
        <v>0.51562499999999989</v>
      </c>
      <c r="N113" s="38">
        <v>209</v>
      </c>
      <c r="O113" s="38">
        <f t="shared" si="20"/>
        <v>103.44444444444444</v>
      </c>
      <c r="P113" s="38">
        <f t="shared" si="21"/>
        <v>96.634408602150543</v>
      </c>
      <c r="Q113" s="38">
        <f t="shared" si="22"/>
        <v>112.36559139784946</v>
      </c>
      <c r="R113" s="38">
        <f t="shared" si="23"/>
        <v>105.55555555555556</v>
      </c>
      <c r="S113" s="39">
        <f t="shared" si="24"/>
        <v>-8.9211469534050138</v>
      </c>
      <c r="T113" s="39">
        <f t="shared" si="25"/>
        <v>-8.9211469534050138</v>
      </c>
      <c r="U113" t="s">
        <v>295</v>
      </c>
      <c r="V113" t="s">
        <v>294</v>
      </c>
      <c r="W113" t="s">
        <v>74</v>
      </c>
      <c r="X113" s="48" t="s">
        <v>489</v>
      </c>
      <c r="Y113" s="41"/>
    </row>
    <row r="114" spans="1:25" ht="15" x14ac:dyDescent="0.25">
      <c r="A114">
        <v>2.11</v>
      </c>
      <c r="B114">
        <v>1.72</v>
      </c>
      <c r="C114" s="29">
        <f t="shared" si="17"/>
        <v>5.5328998126308981E-2</v>
      </c>
      <c r="D114" s="30">
        <f>IF(OR($A114="",$B114=""),"",A114*'MPTO_working_2-way'!$G113)</f>
        <v>2.226744186046512</v>
      </c>
      <c r="E114" s="32">
        <f>IF(OR($A114="",$B114=""),"",B114*'MPTO_working_2-way'!$G113)</f>
        <v>1.8151658767772514</v>
      </c>
      <c r="F114" s="30">
        <f>IF(OR($A114="",$B114=""),"",'MPTO_working_2-way'!D113)</f>
        <v>2.2408001975796497</v>
      </c>
      <c r="G114" s="32">
        <f>IF(OR($A114="",$B114=""),"",'MPTO_working_2-way'!E113)</f>
        <v>1.8059315286624205</v>
      </c>
      <c r="H114" s="30">
        <f>IF(OR($A114="",$B114=""),"",'OddsRatio_working_2-way'!M113)</f>
        <v>2.2416387021459454</v>
      </c>
      <c r="I114" s="30">
        <f>IF(OR($A114="",$B114=""),"",'OddsRatio_working_2-way'!N113)</f>
        <v>1.8053872662568289</v>
      </c>
      <c r="J114" s="30">
        <f>IF('Log_working_2-way'!$D113="","",A114^('Log_working_2-way'!$D113))</f>
        <v>2.2482364933064694</v>
      </c>
      <c r="K114" s="32">
        <f>IF('Log_working_2-way'!$D113="","",B114^('Log_working_2-way'!$D113))</f>
        <v>1.8011302388288697</v>
      </c>
      <c r="L114" s="37">
        <f t="shared" si="18"/>
        <v>0.44908616187989547</v>
      </c>
      <c r="M114" s="37">
        <f t="shared" si="19"/>
        <v>0.55091383812010442</v>
      </c>
      <c r="N114" s="38">
        <v>210</v>
      </c>
      <c r="O114" s="38">
        <f t="shared" si="20"/>
        <v>110.47393364928908</v>
      </c>
      <c r="P114" s="38">
        <f t="shared" si="21"/>
        <v>87.906976744186039</v>
      </c>
      <c r="Q114" s="38">
        <f t="shared" si="22"/>
        <v>122.09302325581396</v>
      </c>
      <c r="R114" s="38">
        <f t="shared" si="23"/>
        <v>99.526066350710906</v>
      </c>
      <c r="S114" s="39">
        <f t="shared" si="24"/>
        <v>-11.619089606524881</v>
      </c>
      <c r="T114" s="39">
        <f t="shared" si="25"/>
        <v>-11.619089606524867</v>
      </c>
      <c r="U114" t="s">
        <v>466</v>
      </c>
      <c r="V114" t="s">
        <v>465</v>
      </c>
      <c r="W114" t="s">
        <v>74</v>
      </c>
      <c r="X114" s="48" t="s">
        <v>489</v>
      </c>
      <c r="Y114" s="41"/>
    </row>
    <row r="115" spans="1:25" ht="15" x14ac:dyDescent="0.25">
      <c r="A115">
        <v>1.83</v>
      </c>
      <c r="B115">
        <v>2</v>
      </c>
      <c r="C115" s="29">
        <f t="shared" si="17"/>
        <v>4.644808743169393E-2</v>
      </c>
      <c r="D115" s="30">
        <f>IF(OR($A115="",$B115=""),"",A115*'MPTO_working_2-way'!$G114)</f>
        <v>1.915</v>
      </c>
      <c r="E115" s="32">
        <f>IF(OR($A115="",$B115=""),"",B115*'MPTO_working_2-way'!$G114)</f>
        <v>2.0928961748633879</v>
      </c>
      <c r="F115" s="30">
        <f>IF(OR($A115="",$B115=""),"",'MPTO_working_2-way'!D114)</f>
        <v>1.9112271540469974</v>
      </c>
      <c r="G115" s="32">
        <f>IF(OR($A115="",$B115=""),"",'MPTO_working_2-way'!E114)</f>
        <v>2.0974212034383952</v>
      </c>
      <c r="H115" s="30">
        <f>IF(OR($A115="",$B115=""),"",'OddsRatio_working_2-way'!M114)</f>
        <v>1.9110433579144297</v>
      </c>
      <c r="I115" s="30">
        <f>IF(OR($A115="",$B115=""),"",'OddsRatio_working_2-way'!N114)</f>
        <v>2.0976425998969033</v>
      </c>
      <c r="J115" s="30">
        <f>IF('Log_working_2-way'!$D114="","",A115^('Log_working_2-way'!$D114))</f>
        <v>1.9093113656463092</v>
      </c>
      <c r="K115" s="32">
        <f>IF('Log_working_2-way'!$D114="","",B115^('Log_working_2-way'!$D114))</f>
        <v>2.0997333122397319</v>
      </c>
      <c r="L115" s="37">
        <f t="shared" si="18"/>
        <v>0.5221932114882506</v>
      </c>
      <c r="M115" s="37">
        <f t="shared" si="19"/>
        <v>0.47780678851174935</v>
      </c>
      <c r="N115" s="38">
        <v>211</v>
      </c>
      <c r="O115" s="38">
        <f t="shared" si="20"/>
        <v>95.699453551912555</v>
      </c>
      <c r="P115" s="38">
        <f t="shared" si="21"/>
        <v>105.5</v>
      </c>
      <c r="Q115" s="38">
        <f t="shared" si="22"/>
        <v>105.5</v>
      </c>
      <c r="R115" s="38">
        <f t="shared" si="23"/>
        <v>115.30054644808742</v>
      </c>
      <c r="S115" s="39">
        <f t="shared" si="24"/>
        <v>-9.8005464480874451</v>
      </c>
      <c r="T115" s="39">
        <f t="shared" si="25"/>
        <v>-9.8005464480874167</v>
      </c>
      <c r="U115" t="s">
        <v>151</v>
      </c>
      <c r="V115" t="s">
        <v>296</v>
      </c>
      <c r="W115" t="s">
        <v>156</v>
      </c>
      <c r="X115" s="48" t="s">
        <v>489</v>
      </c>
      <c r="Y115" s="41"/>
    </row>
    <row r="116" spans="1:25" ht="15" x14ac:dyDescent="0.25">
      <c r="A116">
        <v>1.72</v>
      </c>
      <c r="B116">
        <v>2.11</v>
      </c>
      <c r="C116" s="29">
        <f t="shared" si="17"/>
        <v>5.5328998126308981E-2</v>
      </c>
      <c r="D116" s="30">
        <f>IF(OR($A116="",$B116=""),"",A116*'MPTO_working_2-way'!$G115)</f>
        <v>1.8151658767772514</v>
      </c>
      <c r="E116" s="32">
        <f>IF(OR($A116="",$B116=""),"",B116*'MPTO_working_2-way'!$G115)</f>
        <v>2.226744186046512</v>
      </c>
      <c r="F116" s="30">
        <f>IF(OR($A116="",$B116=""),"",'MPTO_working_2-way'!D115)</f>
        <v>1.8059315286624205</v>
      </c>
      <c r="G116" s="32">
        <f>IF(OR($A116="",$B116=""),"",'MPTO_working_2-way'!E115)</f>
        <v>2.2408001975796497</v>
      </c>
      <c r="H116" s="30">
        <f>IF(OR($A116="",$B116=""),"",'OddsRatio_working_2-way'!M115)</f>
        <v>1.8053872662568289</v>
      </c>
      <c r="I116" s="30">
        <f>IF(OR($A116="",$B116=""),"",'OddsRatio_working_2-way'!N115)</f>
        <v>2.2416387021459454</v>
      </c>
      <c r="J116" s="30">
        <f>IF('Log_working_2-way'!$D115="","",A116^('Log_working_2-way'!$D115))</f>
        <v>1.8011302388288697</v>
      </c>
      <c r="K116" s="32">
        <f>IF('Log_working_2-way'!$D115="","",B116^('Log_working_2-way'!$D115))</f>
        <v>2.2482364933064694</v>
      </c>
      <c r="L116" s="37">
        <f t="shared" si="18"/>
        <v>0.55091383812010442</v>
      </c>
      <c r="M116" s="37">
        <f t="shared" si="19"/>
        <v>0.44908616187989547</v>
      </c>
      <c r="N116" s="38">
        <v>212</v>
      </c>
      <c r="O116" s="38">
        <f t="shared" si="20"/>
        <v>88.744186046511629</v>
      </c>
      <c r="P116" s="38">
        <f t="shared" si="21"/>
        <v>111.52606635071091</v>
      </c>
      <c r="Q116" s="38">
        <f t="shared" si="22"/>
        <v>100.47393364928911</v>
      </c>
      <c r="R116" s="38">
        <f t="shared" si="23"/>
        <v>123.25581395348838</v>
      </c>
      <c r="S116" s="39">
        <f t="shared" si="24"/>
        <v>-11.729747602777479</v>
      </c>
      <c r="T116" s="39">
        <f t="shared" si="25"/>
        <v>-11.729747602777479</v>
      </c>
      <c r="U116" t="s">
        <v>299</v>
      </c>
      <c r="V116" t="s">
        <v>468</v>
      </c>
      <c r="W116" t="s">
        <v>156</v>
      </c>
      <c r="X116" s="48" t="s">
        <v>489</v>
      </c>
      <c r="Y116" s="41"/>
    </row>
    <row r="117" spans="1:25" ht="15" x14ac:dyDescent="0.25">
      <c r="A117">
        <v>1.68</v>
      </c>
      <c r="B117">
        <v>2.0499999999999998</v>
      </c>
      <c r="C117" s="29">
        <f t="shared" si="17"/>
        <v>8.3042973286875821E-2</v>
      </c>
      <c r="D117" s="30">
        <f>IF(OR($A117="",$B117=""),"",A117*'MPTO_working_2-way'!$G116)</f>
        <v>1.8195121951219513</v>
      </c>
      <c r="E117" s="32">
        <f>IF(OR($A117="",$B117=""),"",B117*'MPTO_working_2-way'!$G116)</f>
        <v>2.2202380952380953</v>
      </c>
      <c r="F117" s="30">
        <f>IF(OR($A117="",$B117=""),"",'MPTO_working_2-way'!D116)</f>
        <v>1.805977975878343</v>
      </c>
      <c r="G117" s="32">
        <f>IF(OR($A117="",$B117=""),"",'MPTO_working_2-way'!E116)</f>
        <v>2.2407286922576448</v>
      </c>
      <c r="H117" s="30">
        <f>IF(OR($A117="",$B117=""),"",'OddsRatio_working_2-way'!M116)</f>
        <v>1.8047478161629562</v>
      </c>
      <c r="I117" s="30">
        <f>IF(OR($A117="",$B117=""),"",'OddsRatio_working_2-way'!N116)</f>
        <v>2.242625304369271</v>
      </c>
      <c r="J117" s="30">
        <f>IF('Log_working_2-way'!$D116="","",A117^('Log_working_2-way'!$D116))</f>
        <v>1.7983796708972171</v>
      </c>
      <c r="K117" s="32">
        <f>IF('Log_working_2-way'!$D116="","",B117^('Log_working_2-way'!$D116))</f>
        <v>2.2525369024245503</v>
      </c>
      <c r="L117" s="37">
        <f t="shared" si="18"/>
        <v>0.54959785522788207</v>
      </c>
      <c r="M117" s="37">
        <f t="shared" si="19"/>
        <v>0.45040214477211793</v>
      </c>
      <c r="N117" s="38">
        <v>213</v>
      </c>
      <c r="O117" s="38">
        <f t="shared" si="20"/>
        <v>86.214285714285694</v>
      </c>
      <c r="P117" s="38">
        <f t="shared" si="21"/>
        <v>109.09756097560975</v>
      </c>
      <c r="Q117" s="38">
        <f t="shared" si="22"/>
        <v>103.90243902439025</v>
      </c>
      <c r="R117" s="38">
        <f t="shared" si="23"/>
        <v>126.78571428571428</v>
      </c>
      <c r="S117" s="39">
        <f t="shared" si="24"/>
        <v>-17.688153310104553</v>
      </c>
      <c r="T117" s="39">
        <f t="shared" si="25"/>
        <v>-17.688153310104525</v>
      </c>
      <c r="U117" t="s">
        <v>300</v>
      </c>
      <c r="V117" t="s">
        <v>469</v>
      </c>
      <c r="W117" t="s">
        <v>156</v>
      </c>
      <c r="X117" s="48" t="s">
        <v>489</v>
      </c>
      <c r="Y117" s="41"/>
    </row>
    <row r="118" spans="1:25" ht="15" x14ac:dyDescent="0.25">
      <c r="A118">
        <v>1.82</v>
      </c>
      <c r="B118">
        <v>2.0099999999999998</v>
      </c>
      <c r="C118" s="29">
        <f t="shared" si="17"/>
        <v>4.6962987261494726E-2</v>
      </c>
      <c r="D118" s="30">
        <f>IF(OR($A118="",$B118=""),"",A118*'MPTO_working_2-way'!$G117)</f>
        <v>1.9054726368159205</v>
      </c>
      <c r="E118" s="32">
        <f>IF(OR($A118="",$B118=""),"",B118*'MPTO_working_2-way'!$G117)</f>
        <v>2.104395604395604</v>
      </c>
      <c r="F118" s="30">
        <f>IF(OR($A118="",$B118=""),"",'MPTO_working_2-way'!D117)</f>
        <v>1.9012525336520971</v>
      </c>
      <c r="G118" s="32">
        <f>IF(OR($A118="",$B118=""),"",'MPTO_working_2-way'!E117)</f>
        <v>2.1095669223228186</v>
      </c>
      <c r="H118" s="30">
        <f>IF(OR($A118="",$B118=""),"",'OddsRatio_working_2-way'!M117)</f>
        <v>1.9010444984121553</v>
      </c>
      <c r="I118" s="30">
        <f>IF(OR($A118="",$B118=""),"",'OddsRatio_working_2-way'!N117)</f>
        <v>2.109823101702776</v>
      </c>
      <c r="J118" s="30">
        <f>IF('Log_working_2-way'!$D117="","",A118^('Log_working_2-way'!$D117))</f>
        <v>1.8991069004823022</v>
      </c>
      <c r="K118" s="32">
        <f>IF('Log_working_2-way'!$D117="","",B118^('Log_working_2-way'!$D117))</f>
        <v>2.112214798332626</v>
      </c>
      <c r="L118" s="37">
        <f t="shared" si="18"/>
        <v>0.52480417754569186</v>
      </c>
      <c r="M118" s="37">
        <f t="shared" si="19"/>
        <v>0.47519582245430819</v>
      </c>
      <c r="N118" s="38">
        <v>214</v>
      </c>
      <c r="O118" s="38">
        <f t="shared" si="20"/>
        <v>96.417582417582423</v>
      </c>
      <c r="P118" s="38">
        <f t="shared" si="21"/>
        <v>107.5323383084577</v>
      </c>
      <c r="Q118" s="38">
        <f t="shared" si="22"/>
        <v>106.4676616915423</v>
      </c>
      <c r="R118" s="38">
        <f t="shared" si="23"/>
        <v>117.58241758241756</v>
      </c>
      <c r="S118" s="39">
        <f t="shared" si="24"/>
        <v>-10.050079273959881</v>
      </c>
      <c r="T118" s="39">
        <f t="shared" si="25"/>
        <v>-10.050079273959867</v>
      </c>
      <c r="U118" t="s">
        <v>150</v>
      </c>
      <c r="V118" t="s">
        <v>149</v>
      </c>
      <c r="W118" t="s">
        <v>156</v>
      </c>
      <c r="X118" s="48" t="s">
        <v>489</v>
      </c>
      <c r="Y118" s="41"/>
    </row>
    <row r="119" spans="1:25" ht="15" x14ac:dyDescent="0.25">
      <c r="A119">
        <v>1.78</v>
      </c>
      <c r="B119">
        <v>2.0299999999999998</v>
      </c>
      <c r="C119" s="29">
        <f t="shared" si="17"/>
        <v>5.4408590247412514E-2</v>
      </c>
      <c r="D119" s="30">
        <f>IF(OR($A119="",$B119=""),"",A119*'MPTO_working_2-way'!$G118)</f>
        <v>1.8768472906403944</v>
      </c>
      <c r="E119" s="32">
        <f>IF(OR($A119="",$B119=""),"",B119*'MPTO_working_2-way'!$G118)</f>
        <v>2.1404494382022472</v>
      </c>
      <c r="F119" s="30">
        <f>IF(OR($A119="",$B119=""),"",'MPTO_working_2-way'!D118)</f>
        <v>1.8705803178547395</v>
      </c>
      <c r="G119" s="32">
        <f>IF(OR($A119="",$B119=""),"",'MPTO_working_2-way'!E118)</f>
        <v>2.1486590949634299</v>
      </c>
      <c r="H119" s="30">
        <f>IF(OR($A119="",$B119=""),"",'OddsRatio_working_2-way'!M118)</f>
        <v>1.8702192559338466</v>
      </c>
      <c r="I119" s="30">
        <f>IF(OR($A119="",$B119=""),"",'OddsRatio_working_2-way'!N118)</f>
        <v>2.149135684117772</v>
      </c>
      <c r="J119" s="30">
        <f>IF('Log_working_2-way'!$D118="","",A119^('Log_working_2-way'!$D118))</f>
        <v>1.8673274535737974</v>
      </c>
      <c r="K119" s="32">
        <f>IF('Log_working_2-way'!$D118="","",B119^('Log_working_2-way'!$D118))</f>
        <v>2.1529670782097097</v>
      </c>
      <c r="L119" s="37">
        <f t="shared" si="18"/>
        <v>0.53280839895013121</v>
      </c>
      <c r="M119" s="37">
        <f t="shared" si="19"/>
        <v>0.46719160104986879</v>
      </c>
      <c r="N119" s="38">
        <v>215</v>
      </c>
      <c r="O119" s="38">
        <f t="shared" si="20"/>
        <v>94.213483146067418</v>
      </c>
      <c r="P119" s="38">
        <f t="shared" si="21"/>
        <v>109.0886699507389</v>
      </c>
      <c r="Q119" s="38">
        <f t="shared" si="22"/>
        <v>105.9113300492611</v>
      </c>
      <c r="R119" s="38">
        <f t="shared" si="23"/>
        <v>120.7865168539326</v>
      </c>
      <c r="S119" s="39">
        <f t="shared" si="24"/>
        <v>-11.697846903193678</v>
      </c>
      <c r="T119" s="39">
        <f t="shared" si="25"/>
        <v>-11.697846903193692</v>
      </c>
      <c r="U119" t="s">
        <v>297</v>
      </c>
      <c r="V119" t="s">
        <v>298</v>
      </c>
      <c r="W119" t="s">
        <v>156</v>
      </c>
      <c r="X119" s="48" t="s">
        <v>489</v>
      </c>
      <c r="Y119" s="41"/>
    </row>
    <row r="120" spans="1:25" ht="15" x14ac:dyDescent="0.25">
      <c r="A120">
        <v>1.91</v>
      </c>
      <c r="B120">
        <v>1.91</v>
      </c>
      <c r="C120" s="29">
        <f t="shared" si="17"/>
        <v>4.7120418848167533E-2</v>
      </c>
      <c r="D120" s="30">
        <f>IF(OR($A120="",$B120=""),"",A120*'MPTO_working_2-way'!$G119)</f>
        <v>2</v>
      </c>
      <c r="E120" s="32">
        <f>IF(OR($A120="",$B120=""),"",B120*'MPTO_working_2-way'!$G119)</f>
        <v>2</v>
      </c>
      <c r="F120" s="30">
        <f>IF(OR($A120="",$B120=""),"",'MPTO_working_2-way'!D119)</f>
        <v>2</v>
      </c>
      <c r="G120" s="32">
        <f>IF(OR($A120="",$B120=""),"",'MPTO_working_2-way'!E119)</f>
        <v>2</v>
      </c>
      <c r="H120" s="30">
        <f>IF(OR($A120="",$B120=""),"",'OddsRatio_working_2-way'!M119)</f>
        <v>1.9999999999999996</v>
      </c>
      <c r="I120" s="30">
        <f>IF(OR($A120="",$B120=""),"",'OddsRatio_working_2-way'!N119)</f>
        <v>1.9999999999999996</v>
      </c>
      <c r="J120" s="30">
        <f>IF('Log_working_2-way'!$D119="","",A120^('Log_working_2-way'!$D119))</f>
        <v>1.9999999999997029</v>
      </c>
      <c r="K120" s="32">
        <f>IF('Log_working_2-way'!$D119="","",B120^('Log_working_2-way'!$D119))</f>
        <v>1.9999999999997029</v>
      </c>
      <c r="L120" s="37">
        <f t="shared" si="18"/>
        <v>0.5</v>
      </c>
      <c r="M120" s="37">
        <f t="shared" si="19"/>
        <v>0.5</v>
      </c>
      <c r="N120" s="38">
        <v>216</v>
      </c>
      <c r="O120" s="38">
        <f t="shared" si="20"/>
        <v>102.91099476439791</v>
      </c>
      <c r="P120" s="38">
        <f t="shared" si="21"/>
        <v>102.91099476439791</v>
      </c>
      <c r="Q120" s="38">
        <f t="shared" si="22"/>
        <v>113.08900523560209</v>
      </c>
      <c r="R120" s="38">
        <f t="shared" si="23"/>
        <v>113.08900523560209</v>
      </c>
      <c r="S120" s="39">
        <f t="shared" si="24"/>
        <v>-10.178010471204175</v>
      </c>
      <c r="T120" s="39">
        <f t="shared" si="25"/>
        <v>-10.178010471204175</v>
      </c>
      <c r="U120" t="s">
        <v>453</v>
      </c>
      <c r="V120" t="s">
        <v>198</v>
      </c>
      <c r="W120" t="s">
        <v>441</v>
      </c>
      <c r="X120" s="48" t="s">
        <v>489</v>
      </c>
      <c r="Y120" s="41"/>
    </row>
    <row r="121" spans="1:25" ht="15" x14ac:dyDescent="0.25">
      <c r="A121">
        <v>1.88</v>
      </c>
      <c r="B121">
        <v>1.93</v>
      </c>
      <c r="C121" s="29">
        <f t="shared" si="17"/>
        <v>5.0049608642928067E-2</v>
      </c>
      <c r="D121" s="30">
        <f>IF(OR($A121="",$B121=""),"",A121*'MPTO_working_2-way'!$G120)</f>
        <v>1.9740932642487046</v>
      </c>
      <c r="E121" s="32">
        <f>IF(OR($A121="",$B121=""),"",B121*'MPTO_working_2-way'!$G120)</f>
        <v>2.0265957446808511</v>
      </c>
      <c r="F121" s="30">
        <f>IF(OR($A121="",$B121=""),"",'MPTO_working_2-way'!D120)</f>
        <v>1.9728142670726401</v>
      </c>
      <c r="G121" s="32">
        <f>IF(OR($A121="",$B121=""),"",'MPTO_working_2-way'!E120)</f>
        <v>2.027945450480662</v>
      </c>
      <c r="H121" s="30">
        <f>IF(OR($A121="",$B121=""),"",'OddsRatio_working_2-way'!M120)</f>
        <v>1.97274691422784</v>
      </c>
      <c r="I121" s="30">
        <f>IF(OR($A121="",$B121=""),"",'OddsRatio_working_2-way'!N120)</f>
        <v>2.0280166252635121</v>
      </c>
      <c r="J121" s="30">
        <f>IF('Log_working_2-way'!$D120="","",A121^('Log_working_2-way'!$D120))</f>
        <v>1.972156892091637</v>
      </c>
      <c r="K121" s="32">
        <f>IF('Log_working_2-way'!$D120="","",B121^('Log_working_2-way'!$D120))</f>
        <v>2.0286405498267945</v>
      </c>
      <c r="L121" s="37">
        <f t="shared" si="18"/>
        <v>0.50656167979002631</v>
      </c>
      <c r="M121" s="37">
        <f t="shared" si="19"/>
        <v>0.49343832020997375</v>
      </c>
      <c r="N121" s="38">
        <v>217</v>
      </c>
      <c r="O121" s="38">
        <f t="shared" si="20"/>
        <v>101.57446808510637</v>
      </c>
      <c r="P121" s="38">
        <f t="shared" si="21"/>
        <v>104.56476683937825</v>
      </c>
      <c r="Q121" s="38">
        <f t="shared" si="22"/>
        <v>112.43523316062178</v>
      </c>
      <c r="R121" s="38">
        <f t="shared" si="23"/>
        <v>115.42553191489361</v>
      </c>
      <c r="S121" s="39">
        <f t="shared" si="24"/>
        <v>-10.860765075515403</v>
      </c>
      <c r="T121" s="39">
        <f t="shared" si="25"/>
        <v>-10.86076507551536</v>
      </c>
      <c r="U121" t="s">
        <v>454</v>
      </c>
      <c r="V121" t="s">
        <v>304</v>
      </c>
      <c r="W121" t="s">
        <v>441</v>
      </c>
      <c r="X121" s="48" t="s">
        <v>489</v>
      </c>
      <c r="Y121" s="41"/>
    </row>
    <row r="122" spans="1:25" ht="15" x14ac:dyDescent="0.25">
      <c r="A122">
        <v>1.74</v>
      </c>
      <c r="B122">
        <v>2.08</v>
      </c>
      <c r="C122" s="29">
        <f t="shared" si="17"/>
        <v>5.5481874447391721E-2</v>
      </c>
      <c r="D122" s="30">
        <f>IF(OR($A122="",$B122=""),"",A122*'MPTO_working_2-way'!$G121)</f>
        <v>1.8365384615384617</v>
      </c>
      <c r="E122" s="32">
        <f>IF(OR($A122="",$B122=""),"",B122*'MPTO_working_2-way'!$G121)</f>
        <v>2.195402298850575</v>
      </c>
      <c r="F122" s="30">
        <f>IF(OR($A122="",$B122=""),"",'MPTO_working_2-way'!D121)</f>
        <v>1.8282481309355427</v>
      </c>
      <c r="G122" s="32">
        <f>IF(OR($A122="",$B122=""),"",'MPTO_working_2-way'!E121)</f>
        <v>2.2073676506464994</v>
      </c>
      <c r="H122" s="30">
        <f>IF(OR($A122="",$B122=""),"",'OddsRatio_working_2-way'!M121)</f>
        <v>1.8277591347639637</v>
      </c>
      <c r="I122" s="30">
        <f>IF(OR($A122="",$B122=""),"",'OddsRatio_working_2-way'!N121)</f>
        <v>2.2080808993852443</v>
      </c>
      <c r="J122" s="30">
        <f>IF('Log_working_2-way'!$D121="","",A122^('Log_working_2-way'!$D121))</f>
        <v>1.823934898859128</v>
      </c>
      <c r="K122" s="32">
        <f>IF('Log_working_2-way'!$D121="","",B122^('Log_working_2-way'!$D121))</f>
        <v>2.2136881219405091</v>
      </c>
      <c r="L122" s="37">
        <f t="shared" si="18"/>
        <v>0.54450261780104703</v>
      </c>
      <c r="M122" s="37">
        <f t="shared" si="19"/>
        <v>0.4554973821989528</v>
      </c>
      <c r="N122" s="38">
        <v>218</v>
      </c>
      <c r="O122" s="38">
        <f t="shared" si="20"/>
        <v>92.712643678160916</v>
      </c>
      <c r="P122" s="38">
        <f t="shared" si="21"/>
        <v>113.19230769230768</v>
      </c>
      <c r="Q122" s="38">
        <f t="shared" si="22"/>
        <v>104.80769230769229</v>
      </c>
      <c r="R122" s="38">
        <f t="shared" si="23"/>
        <v>125.28735632183907</v>
      </c>
      <c r="S122" s="39">
        <f t="shared" si="24"/>
        <v>-12.095048629531377</v>
      </c>
      <c r="T122" s="39">
        <f t="shared" si="25"/>
        <v>-12.095048629531391</v>
      </c>
      <c r="U122" t="s">
        <v>301</v>
      </c>
      <c r="V122" t="s">
        <v>470</v>
      </c>
      <c r="W122" t="s">
        <v>441</v>
      </c>
      <c r="X122" s="48" t="s">
        <v>489</v>
      </c>
      <c r="Y122" s="41"/>
    </row>
    <row r="123" spans="1:25" ht="15" x14ac:dyDescent="0.25">
      <c r="A123">
        <v>1.77</v>
      </c>
      <c r="B123">
        <v>2.04</v>
      </c>
      <c r="C123" s="29">
        <f t="shared" si="17"/>
        <v>5.5167829843801863E-2</v>
      </c>
      <c r="D123" s="30">
        <f>IF(OR($A123="",$B123=""),"",A123*'MPTO_working_2-way'!$G122)</f>
        <v>1.8676470588235292</v>
      </c>
      <c r="E123" s="32">
        <f>IF(OR($A123="",$B123=""),"",B123*'MPTO_working_2-way'!$G122)</f>
        <v>2.152542372881356</v>
      </c>
      <c r="F123" s="30">
        <f>IF(OR($A123="",$B123=""),"",'MPTO_working_2-way'!D122)</f>
        <v>1.8608534322820036</v>
      </c>
      <c r="G123" s="32">
        <f>IF(OR($A123="",$B123=""),"",'MPTO_working_2-way'!E122)</f>
        <v>2.1616379310344827</v>
      </c>
      <c r="H123" s="30">
        <f>IF(OR($A123="",$B123=""),"",'OddsRatio_working_2-way'!M122)</f>
        <v>1.8604560508152725</v>
      </c>
      <c r="I123" s="30">
        <f>IF(OR($A123="",$B123=""),"",'OddsRatio_working_2-way'!N122)</f>
        <v>2.1621744062959527</v>
      </c>
      <c r="J123" s="30">
        <f>IF('Log_working_2-way'!$D122="","",A123^('Log_working_2-way'!$D122))</f>
        <v>1.8573202636406585</v>
      </c>
      <c r="K123" s="32">
        <f>IF('Log_working_2-way'!$D122="","",B123^('Log_working_2-way'!$D122))</f>
        <v>2.16642524667648</v>
      </c>
      <c r="L123" s="37">
        <f t="shared" si="18"/>
        <v>0.53543307086614178</v>
      </c>
      <c r="M123" s="37">
        <f t="shared" si="19"/>
        <v>0.46456692913385828</v>
      </c>
      <c r="N123" s="38">
        <v>219</v>
      </c>
      <c r="O123" s="38">
        <f t="shared" si="20"/>
        <v>95.271186440677965</v>
      </c>
      <c r="P123" s="38">
        <f t="shared" si="21"/>
        <v>111.64705882352941</v>
      </c>
      <c r="Q123" s="38">
        <f t="shared" si="22"/>
        <v>107.35294117647058</v>
      </c>
      <c r="R123" s="38">
        <f t="shared" si="23"/>
        <v>123.72881355932203</v>
      </c>
      <c r="S123" s="39">
        <f t="shared" si="24"/>
        <v>-12.081754735792614</v>
      </c>
      <c r="T123" s="39">
        <f t="shared" si="25"/>
        <v>-12.081754735792629</v>
      </c>
      <c r="U123" t="s">
        <v>302</v>
      </c>
      <c r="V123" t="s">
        <v>303</v>
      </c>
      <c r="W123" t="s">
        <v>441</v>
      </c>
      <c r="X123" s="48" t="s">
        <v>489</v>
      </c>
      <c r="Y123" s="41"/>
    </row>
    <row r="124" spans="1:25" ht="15" x14ac:dyDescent="0.25">
      <c r="A124">
        <v>1.84</v>
      </c>
      <c r="B124">
        <v>1.99</v>
      </c>
      <c r="C124" s="29">
        <f t="shared" si="17"/>
        <v>4.5990823683635496E-2</v>
      </c>
      <c r="D124" s="30">
        <f>IF(OR($A124="",$B124=""),"",A124*'MPTO_working_2-way'!$G123)</f>
        <v>1.9246231155778895</v>
      </c>
      <c r="E124" s="32">
        <f>IF(OR($A124="",$B124=""),"",B124*'MPTO_working_2-way'!$G123)</f>
        <v>2.0815217391304346</v>
      </c>
      <c r="F124" s="30">
        <f>IF(OR($A124="",$B124=""),"",'MPTO_working_2-way'!D123)</f>
        <v>1.9212928953720223</v>
      </c>
      <c r="G124" s="32">
        <f>IF(OR($A124="",$B124=""),"",'MPTO_working_2-way'!E123)</f>
        <v>2.0854311424991456</v>
      </c>
      <c r="H124" s="30">
        <f>IF(OR($A124="",$B124=""),"",'OddsRatio_working_2-way'!M123)</f>
        <v>1.9211323729436764</v>
      </c>
      <c r="I124" s="30">
        <f>IF(OR($A124="",$B124=""),"",'OddsRatio_working_2-way'!N123)</f>
        <v>2.0856202966836186</v>
      </c>
      <c r="J124" s="30">
        <f>IF('Log_working_2-way'!$D123="","",A124^('Log_working_2-way'!$D123))</f>
        <v>1.9196037219105799</v>
      </c>
      <c r="K124" s="32">
        <f>IF('Log_working_2-way'!$D123="","",B124^('Log_working_2-way'!$D123))</f>
        <v>2.0874249159430138</v>
      </c>
      <c r="L124" s="37">
        <f t="shared" si="18"/>
        <v>0.51958224543080944</v>
      </c>
      <c r="M124" s="37">
        <f t="shared" si="19"/>
        <v>0.48041775456919067</v>
      </c>
      <c r="N124" s="38">
        <v>220</v>
      </c>
      <c r="O124" s="38">
        <f t="shared" si="20"/>
        <v>100.43478260869566</v>
      </c>
      <c r="P124" s="38">
        <f t="shared" si="21"/>
        <v>109.44723618090453</v>
      </c>
      <c r="Q124" s="38">
        <f t="shared" si="22"/>
        <v>110.55276381909547</v>
      </c>
      <c r="R124" s="38">
        <f t="shared" si="23"/>
        <v>119.56521739130434</v>
      </c>
      <c r="S124" s="39">
        <f t="shared" si="24"/>
        <v>-10.117981210399819</v>
      </c>
      <c r="T124" s="39">
        <f t="shared" si="25"/>
        <v>-10.117981210399819</v>
      </c>
      <c r="U124" t="s">
        <v>199</v>
      </c>
      <c r="V124" t="s">
        <v>471</v>
      </c>
      <c r="W124" t="s">
        <v>441</v>
      </c>
      <c r="X124" s="48" t="s">
        <v>489</v>
      </c>
      <c r="Y124" s="41"/>
    </row>
    <row r="125" spans="1:25" ht="15" x14ac:dyDescent="0.25">
      <c r="A125">
        <v>2.11</v>
      </c>
      <c r="B125">
        <v>1.8</v>
      </c>
      <c r="C125" s="29">
        <f t="shared" si="17"/>
        <v>2.9489204844655115E-2</v>
      </c>
      <c r="D125" s="30">
        <f>IF(OR($A125="",$B125=""),"",A125*'MPTO_working_2-way'!$G124)</f>
        <v>2.1722222222222221</v>
      </c>
      <c r="E125" s="32">
        <f>IF(OR($A125="",$B125=""),"",B125*'MPTO_working_2-way'!$G124)</f>
        <v>1.8530805687203793</v>
      </c>
      <c r="F125" s="30">
        <f>IF(OR($A125="",$B125=""),"",'MPTO_working_2-way'!D124)</f>
        <v>2.1777522935779814</v>
      </c>
      <c r="G125" s="32">
        <f>IF(OR($A125="",$B125=""),"",'MPTO_working_2-way'!E124)</f>
        <v>1.8490749756572542</v>
      </c>
      <c r="H125" s="30">
        <f>IF(OR($A125="",$B125=""),"",'OddsRatio_working_2-way'!M124)</f>
        <v>2.1779218989389744</v>
      </c>
      <c r="I125" s="30">
        <f>IF(OR($A125="",$B125=""),"",'OddsRatio_working_2-way'!N124)</f>
        <v>1.8489527199560174</v>
      </c>
      <c r="J125" s="30">
        <f>IF('Log_working_2-way'!$D124="","",A125^('Log_working_2-way'!$D124))</f>
        <v>2.1804431814833727</v>
      </c>
      <c r="K125" s="32">
        <f>IF('Log_working_2-way'!$D124="","",B125^('Log_working_2-way'!$D124))</f>
        <v>1.847139460573918</v>
      </c>
      <c r="L125" s="37">
        <f t="shared" si="18"/>
        <v>0.46035805626598469</v>
      </c>
      <c r="M125" s="37">
        <f t="shared" si="19"/>
        <v>0.53964194373401531</v>
      </c>
      <c r="N125" s="38">
        <v>221</v>
      </c>
      <c r="O125" s="38">
        <f t="shared" si="20"/>
        <v>116.26066350710899</v>
      </c>
      <c r="P125" s="38">
        <f t="shared" si="21"/>
        <v>98.222222222222229</v>
      </c>
      <c r="Q125" s="38">
        <f t="shared" si="22"/>
        <v>122.77777777777779</v>
      </c>
      <c r="R125" s="38">
        <f t="shared" si="23"/>
        <v>104.739336492891</v>
      </c>
      <c r="S125" s="39">
        <f t="shared" si="24"/>
        <v>-6.5171142706687988</v>
      </c>
      <c r="T125" s="39">
        <f t="shared" si="25"/>
        <v>-6.5171142706687704</v>
      </c>
      <c r="U125" t="s">
        <v>310</v>
      </c>
      <c r="V125" t="s">
        <v>307</v>
      </c>
      <c r="W125" t="s">
        <v>442</v>
      </c>
      <c r="X125" s="48" t="s">
        <v>489</v>
      </c>
      <c r="Y125" s="41"/>
    </row>
    <row r="126" spans="1:25" ht="15" x14ac:dyDescent="0.25">
      <c r="A126">
        <v>2.64</v>
      </c>
      <c r="B126">
        <v>1.54</v>
      </c>
      <c r="C126" s="29">
        <f t="shared" si="17"/>
        <v>2.813852813852824E-2</v>
      </c>
      <c r="D126" s="30">
        <f>IF(OR($A126="",$B126=""),"",A126*'MPTO_working_2-way'!$G125)</f>
        <v>2.7142857142857149</v>
      </c>
      <c r="E126" s="32">
        <f>IF(OR($A126="",$B126=""),"",B126*'MPTO_working_2-way'!$G125)</f>
        <v>1.5833333333333335</v>
      </c>
      <c r="F126" s="30">
        <f>IF(OR($A126="",$B126=""),"",'MPTO_working_2-way'!D125)</f>
        <v>2.7418397626112765</v>
      </c>
      <c r="G126" s="32">
        <f>IF(OR($A126="",$B126=""),"",'MPTO_working_2-way'!E125)</f>
        <v>1.5741056218057923</v>
      </c>
      <c r="H126" s="30">
        <f>IF(OR($A126="",$B126=""),"",'OddsRatio_working_2-way'!M125)</f>
        <v>2.7427096823731243</v>
      </c>
      <c r="I126" s="30">
        <f>IF(OR($A126="",$B126=""),"",'OddsRatio_working_2-way'!N125)</f>
        <v>1.5738190417570046</v>
      </c>
      <c r="J126" s="30">
        <f>IF('Log_working_2-way'!$D125="","",A126^('Log_working_2-way'!$D125))</f>
        <v>2.7555470769012813</v>
      </c>
      <c r="K126" s="32">
        <f>IF('Log_working_2-way'!$D125="","",B126^('Log_working_2-way'!$D125))</f>
        <v>1.5696230042233144</v>
      </c>
      <c r="L126" s="37">
        <f t="shared" si="18"/>
        <v>0.36842105263157887</v>
      </c>
      <c r="M126" s="37">
        <f t="shared" si="19"/>
        <v>0.63157894736842102</v>
      </c>
      <c r="N126" s="38">
        <v>222</v>
      </c>
      <c r="O126" s="38">
        <f t="shared" si="20"/>
        <v>137.90909090909093</v>
      </c>
      <c r="P126" s="38">
        <f t="shared" si="21"/>
        <v>77.844155844155836</v>
      </c>
      <c r="Q126" s="38">
        <f t="shared" si="22"/>
        <v>144.15584415584416</v>
      </c>
      <c r="R126" s="38">
        <f t="shared" si="23"/>
        <v>84.090909090909093</v>
      </c>
      <c r="S126" s="39">
        <f t="shared" si="24"/>
        <v>-6.2467532467532294</v>
      </c>
      <c r="T126" s="39">
        <f t="shared" si="25"/>
        <v>-6.2467532467532578</v>
      </c>
      <c r="U126" t="s">
        <v>401</v>
      </c>
      <c r="V126" t="s">
        <v>312</v>
      </c>
      <c r="W126" t="s">
        <v>442</v>
      </c>
      <c r="X126" s="48" t="s">
        <v>489</v>
      </c>
      <c r="Y126" s="41"/>
    </row>
    <row r="127" spans="1:25" ht="15" x14ac:dyDescent="0.25">
      <c r="A127">
        <v>1.99</v>
      </c>
      <c r="B127">
        <v>1.92</v>
      </c>
      <c r="C127" s="29">
        <f t="shared" si="17"/>
        <v>2.3345896147403788E-2</v>
      </c>
      <c r="D127" s="30">
        <f>IF(OR($A127="",$B127=""),"",A127*'MPTO_working_2-way'!$G126)</f>
        <v>2.0364583333333335</v>
      </c>
      <c r="E127" s="32">
        <f>IF(OR($A127="",$B127=""),"",B127*'MPTO_working_2-way'!$G126)</f>
        <v>1.9648241206030153</v>
      </c>
      <c r="F127" s="30">
        <f>IF(OR($A127="",$B127=""),"",'MPTO_working_2-way'!D126)</f>
        <v>2.0373253705876082</v>
      </c>
      <c r="G127" s="32">
        <f>IF(OR($A127="",$B127=""),"",'MPTO_working_2-way'!E126)</f>
        <v>1.9640176827387685</v>
      </c>
      <c r="H127" s="30">
        <f>IF(OR($A127="",$B127=""),"",'OddsRatio_working_2-way'!M126)</f>
        <v>2.0373461122121879</v>
      </c>
      <c r="I127" s="30">
        <f>IF(OR($A127="",$B127=""),"",'OddsRatio_working_2-way'!N126)</f>
        <v>1.9639984073082948</v>
      </c>
      <c r="J127" s="30">
        <f>IF('Log_working_2-way'!$D126="","",A127^('Log_working_2-way'!$D126))</f>
        <v>2.0377376988644484</v>
      </c>
      <c r="K127" s="32">
        <f>IF('Log_working_2-way'!$D126="","",B127^('Log_working_2-way'!$D126))</f>
        <v>1.9636346459170313</v>
      </c>
      <c r="L127" s="37">
        <f t="shared" si="18"/>
        <v>0.49104859335038359</v>
      </c>
      <c r="M127" s="37">
        <f t="shared" si="19"/>
        <v>0.50895140664961636</v>
      </c>
      <c r="N127" s="38">
        <v>223</v>
      </c>
      <c r="O127" s="38">
        <f t="shared" si="20"/>
        <v>110.9396984924623</v>
      </c>
      <c r="P127" s="38">
        <f t="shared" si="21"/>
        <v>106.85416666666666</v>
      </c>
      <c r="Q127" s="38">
        <f t="shared" si="22"/>
        <v>116.14583333333334</v>
      </c>
      <c r="R127" s="38">
        <f t="shared" si="23"/>
        <v>112.06030150753767</v>
      </c>
      <c r="S127" s="39">
        <f t="shared" si="24"/>
        <v>-5.2061348408710444</v>
      </c>
      <c r="T127" s="39">
        <f t="shared" si="25"/>
        <v>-5.206134840871016</v>
      </c>
      <c r="U127" t="s">
        <v>396</v>
      </c>
      <c r="V127" t="s">
        <v>400</v>
      </c>
      <c r="W127" t="s">
        <v>442</v>
      </c>
      <c r="X127" s="48" t="s">
        <v>489</v>
      </c>
      <c r="Y127" s="41"/>
    </row>
    <row r="128" spans="1:25" ht="15" x14ac:dyDescent="0.25">
      <c r="A128">
        <v>1.81</v>
      </c>
      <c r="B128">
        <v>2.11</v>
      </c>
      <c r="C128" s="29">
        <f t="shared" si="17"/>
        <v>2.6419837134403323E-2</v>
      </c>
      <c r="D128" s="30">
        <f>IF(OR($A128="",$B128=""),"",A128*'MPTO_working_2-way'!$G127)</f>
        <v>1.85781990521327</v>
      </c>
      <c r="E128" s="32">
        <f>IF(OR($A128="",$B128=""),"",B128*'MPTO_working_2-way'!$G127)</f>
        <v>2.165745856353591</v>
      </c>
      <c r="F128" s="30">
        <f>IF(OR($A128="",$B128=""),"",'MPTO_working_2-way'!D127)</f>
        <v>1.8543371124760262</v>
      </c>
      <c r="G128" s="32">
        <f>IF(OR($A128="",$B128=""),"",'MPTO_working_2-way'!E127)</f>
        <v>2.1704981387286519</v>
      </c>
      <c r="H128" s="30">
        <f>IF(OR($A128="",$B128=""),"",'OddsRatio_working_2-way'!M127)</f>
        <v>1.8542421961772491</v>
      </c>
      <c r="I128" s="30">
        <f>IF(OR($A128="",$B128=""),"",'OddsRatio_working_2-way'!N127)</f>
        <v>2.1706281947614148</v>
      </c>
      <c r="J128" s="30">
        <f>IF('Log_working_2-way'!$D127="","",A128^('Log_working_2-way'!$D127))</f>
        <v>1.85266909454383</v>
      </c>
      <c r="K128" s="32">
        <f>IF('Log_working_2-way'!$D127="","",B128^('Log_working_2-way'!$D127))</f>
        <v>2.1727879037705513</v>
      </c>
      <c r="L128" s="37">
        <f t="shared" si="18"/>
        <v>0.53826530612244905</v>
      </c>
      <c r="M128" s="37">
        <f t="shared" si="19"/>
        <v>0.46173469387755106</v>
      </c>
      <c r="N128" s="38">
        <v>224</v>
      </c>
      <c r="O128" s="38">
        <f t="shared" si="20"/>
        <v>100.24309392265194</v>
      </c>
      <c r="P128" s="38">
        <f t="shared" si="21"/>
        <v>117.8388625592417</v>
      </c>
      <c r="Q128" s="38">
        <f t="shared" si="22"/>
        <v>106.1611374407583</v>
      </c>
      <c r="R128" s="38">
        <f t="shared" si="23"/>
        <v>123.75690607734808</v>
      </c>
      <c r="S128" s="39">
        <f t="shared" si="24"/>
        <v>-5.9180435181063586</v>
      </c>
      <c r="T128" s="39">
        <f t="shared" si="25"/>
        <v>-5.9180435181063729</v>
      </c>
      <c r="U128" t="s">
        <v>308</v>
      </c>
      <c r="V128" t="s">
        <v>399</v>
      </c>
      <c r="W128" t="s">
        <v>442</v>
      </c>
      <c r="X128" s="48" t="s">
        <v>489</v>
      </c>
      <c r="Y128" s="41"/>
    </row>
    <row r="129" spans="1:25" s="35" customFormat="1" ht="15" x14ac:dyDescent="0.25">
      <c r="A129">
        <v>2.62</v>
      </c>
      <c r="B129">
        <v>1.53</v>
      </c>
      <c r="C129" s="29">
        <f t="shared" si="17"/>
        <v>3.5274160554807032E-2</v>
      </c>
      <c r="D129" s="30">
        <f>IF(OR($A129="",$B129=""),"",A129*'MPTO_working_2-way'!$G128)</f>
        <v>2.7124183006535945</v>
      </c>
      <c r="E129" s="32">
        <f>IF(OR($A129="",$B129=""),"",B129*'MPTO_working_2-way'!$G128)</f>
        <v>1.5839694656488548</v>
      </c>
      <c r="F129" s="30">
        <f>IF(OR($A129="",$B129=""),"",'MPTO_working_2-way'!D128)</f>
        <v>2.7469334612485432</v>
      </c>
      <c r="G129" s="32">
        <f>IF(OR($A129="",$B129=""),"",'MPTO_working_2-way'!E128)</f>
        <v>1.5724316479033458</v>
      </c>
      <c r="H129" s="30">
        <f>IF(OR($A129="",$B129=""),"",'OddsRatio_working_2-way'!M128)</f>
        <v>2.7483145522430754</v>
      </c>
      <c r="I129" s="30">
        <f>IF(OR($A129="",$B129=""),"",'OddsRatio_working_2-way'!N128)</f>
        <v>1.5719794522770554</v>
      </c>
      <c r="J129" s="30">
        <f>IF('Log_working_2-way'!$D128="","",A129^('Log_working_2-way'!$D128))</f>
        <v>2.7645578219093752</v>
      </c>
      <c r="K129" s="32">
        <f>IF('Log_working_2-way'!$D128="","",B129^('Log_working_2-way'!$D128))</f>
        <v>1.5667142145094044</v>
      </c>
      <c r="L129" s="37">
        <f t="shared" si="18"/>
        <v>0.36867469879518078</v>
      </c>
      <c r="M129" s="37">
        <f t="shared" si="19"/>
        <v>0.63132530120481933</v>
      </c>
      <c r="N129" s="38">
        <v>225</v>
      </c>
      <c r="O129" s="38">
        <f t="shared" si="20"/>
        <v>139.12213740458014</v>
      </c>
      <c r="P129" s="38">
        <f t="shared" si="21"/>
        <v>77.941176470588232</v>
      </c>
      <c r="Q129" s="38">
        <f t="shared" si="22"/>
        <v>147.05882352941177</v>
      </c>
      <c r="R129" s="38">
        <f t="shared" si="23"/>
        <v>85.877862595419842</v>
      </c>
      <c r="S129" s="39">
        <f t="shared" si="24"/>
        <v>-7.9366861248316241</v>
      </c>
      <c r="T129" s="39">
        <f t="shared" si="25"/>
        <v>-7.9366861248316098</v>
      </c>
      <c r="U129" t="s">
        <v>404</v>
      </c>
      <c r="V129" t="s">
        <v>412</v>
      </c>
      <c r="W129" t="s">
        <v>443</v>
      </c>
      <c r="X129" s="48" t="s">
        <v>489</v>
      </c>
      <c r="Y129" s="41"/>
    </row>
    <row r="130" spans="1:25" ht="15" x14ac:dyDescent="0.25">
      <c r="A130">
        <v>2.27</v>
      </c>
      <c r="B130">
        <v>1.69</v>
      </c>
      <c r="C130" s="29">
        <f t="shared" si="17"/>
        <v>3.2244610692594433E-2</v>
      </c>
      <c r="D130" s="30">
        <f>IF(OR($A130="",$B130=""),"",A130*'MPTO_working_2-way'!$G129)</f>
        <v>2.3431952662721893</v>
      </c>
      <c r="E130" s="32">
        <f>IF(OR($A130="",$B130=""),"",B130*'MPTO_working_2-way'!$G129)</f>
        <v>1.7444933920704846</v>
      </c>
      <c r="F130" s="30">
        <f>IF(OR($A130="",$B130=""),"",'MPTO_working_2-way'!D129)</f>
        <v>2.3562325338574457</v>
      </c>
      <c r="G130" s="32">
        <f>IF(OR($A130="",$B130=""),"",'MPTO_working_2-way'!E129)</f>
        <v>1.7373366845549443</v>
      </c>
      <c r="H130" s="30">
        <f>IF(OR($A130="",$B130=""),"",'OddsRatio_working_2-way'!M129)</f>
        <v>2.3566796637913199</v>
      </c>
      <c r="I130" s="30">
        <f>IF(OR($A130="",$B130=""),"",'OddsRatio_working_2-way'!N129)</f>
        <v>1.7370936756031574</v>
      </c>
      <c r="J130" s="30">
        <f>IF('Log_working_2-way'!$D129="","",A130^('Log_working_2-way'!$D129))</f>
        <v>2.3626810133503287</v>
      </c>
      <c r="K130" s="32">
        <f>IF('Log_working_2-way'!$D129="","",B130^('Log_working_2-way'!$D129))</f>
        <v>1.733847459679009</v>
      </c>
      <c r="L130" s="37">
        <f t="shared" si="18"/>
        <v>0.4267676767676768</v>
      </c>
      <c r="M130" s="37">
        <f t="shared" si="19"/>
        <v>0.5732323232323232</v>
      </c>
      <c r="N130" s="38">
        <v>226</v>
      </c>
      <c r="O130" s="38">
        <f t="shared" si="20"/>
        <v>126.44052863436121</v>
      </c>
      <c r="P130" s="38">
        <f t="shared" si="21"/>
        <v>92.272189349112423</v>
      </c>
      <c r="Q130" s="38">
        <f t="shared" si="22"/>
        <v>133.72781065088759</v>
      </c>
      <c r="R130" s="38">
        <f t="shared" si="23"/>
        <v>99.559471365638757</v>
      </c>
      <c r="S130" s="39">
        <f t="shared" si="24"/>
        <v>-7.2872820165263761</v>
      </c>
      <c r="T130" s="39">
        <f t="shared" si="25"/>
        <v>-7.2872820165263335</v>
      </c>
      <c r="U130" t="s">
        <v>406</v>
      </c>
      <c r="V130" t="s">
        <v>411</v>
      </c>
      <c r="W130" t="s">
        <v>443</v>
      </c>
      <c r="X130" s="48" t="s">
        <v>489</v>
      </c>
      <c r="Y130" s="41"/>
    </row>
    <row r="131" spans="1:25" ht="15" x14ac:dyDescent="0.25">
      <c r="A131">
        <v>2.3199999999999998</v>
      </c>
      <c r="B131">
        <v>1.63</v>
      </c>
      <c r="C131" s="29">
        <f t="shared" ref="C131:C194" si="26">IF(OR($A131="",$B131=""),"",(1/A131)+(1/B131)-1)</f>
        <v>4.4531415273958208E-2</v>
      </c>
      <c r="D131" s="30">
        <f>IF(OR($A131="",$B131=""),"",A131*'MPTO_working_2-way'!$G130)</f>
        <v>2.423312883435583</v>
      </c>
      <c r="E131" s="32">
        <f>IF(OR($A131="",$B131=""),"",B131*'MPTO_working_2-way'!$G130)</f>
        <v>1.7025862068965518</v>
      </c>
      <c r="F131" s="30">
        <f>IF(OR($A131="",$B131=""),"",'MPTO_working_2-way'!D130)</f>
        <v>2.4463708112304308</v>
      </c>
      <c r="G131" s="32">
        <f>IF(OR($A131="",$B131=""),"",'MPTO_working_2-way'!E130)</f>
        <v>1.6913856337776187</v>
      </c>
      <c r="H131" s="30">
        <f>IF(OR($A131="",$B131=""),"",'OddsRatio_working_2-way'!M130)</f>
        <v>2.4474937289114918</v>
      </c>
      <c r="I131" s="30">
        <f>IF(OR($A131="",$B131=""),"",'OddsRatio_working_2-way'!N130)</f>
        <v>1.6908492797077574</v>
      </c>
      <c r="J131" s="30">
        <f>IF('Log_working_2-way'!$D130="","",A131^('Log_working_2-way'!$D130))</f>
        <v>2.4583050322184126</v>
      </c>
      <c r="K131" s="32">
        <f>IF('Log_working_2-way'!$D130="","",B131^('Log_working_2-way'!$D130))</f>
        <v>1.6857275932718412</v>
      </c>
      <c r="L131" s="37">
        <f t="shared" si="18"/>
        <v>0.41265822784810124</v>
      </c>
      <c r="M131" s="37">
        <f t="shared" si="19"/>
        <v>0.58734177215189864</v>
      </c>
      <c r="N131" s="38">
        <v>227</v>
      </c>
      <c r="O131" s="38">
        <f t="shared" si="20"/>
        <v>129.15517241379311</v>
      </c>
      <c r="P131" s="38">
        <f t="shared" si="21"/>
        <v>87.736196319018404</v>
      </c>
      <c r="Q131" s="38">
        <f t="shared" si="22"/>
        <v>139.2638036809816</v>
      </c>
      <c r="R131" s="38">
        <f t="shared" si="23"/>
        <v>97.844827586206904</v>
      </c>
      <c r="S131" s="39">
        <f t="shared" si="24"/>
        <v>-10.108631267188485</v>
      </c>
      <c r="T131" s="39">
        <f t="shared" si="25"/>
        <v>-10.1086312671885</v>
      </c>
      <c r="U131" t="s">
        <v>408</v>
      </c>
      <c r="V131" t="s">
        <v>317</v>
      </c>
      <c r="W131" t="s">
        <v>443</v>
      </c>
      <c r="X131" s="48" t="s">
        <v>489</v>
      </c>
      <c r="Y131" s="41"/>
    </row>
    <row r="132" spans="1:25" ht="15" x14ac:dyDescent="0.25">
      <c r="A132">
        <v>1.87</v>
      </c>
      <c r="B132">
        <v>2.0299999999999998</v>
      </c>
      <c r="C132" s="29">
        <f t="shared" si="26"/>
        <v>2.737019572719368E-2</v>
      </c>
      <c r="D132" s="30">
        <f>IF(OR($A132="",$B132=""),"",A132*'MPTO_working_2-way'!$G131)</f>
        <v>1.9211822660098523</v>
      </c>
      <c r="E132" s="32">
        <f>IF(OR($A132="",$B132=""),"",B132*'MPTO_working_2-way'!$G131)</f>
        <v>2.0855614973262031</v>
      </c>
      <c r="F132" s="30">
        <f>IF(OR($A132="",$B132=""),"",'MPTO_working_2-way'!D131)</f>
        <v>1.9191122570208035</v>
      </c>
      <c r="G132" s="32">
        <f>IF(OR($A132="",$B132=""),"",'MPTO_working_2-way'!E131)</f>
        <v>2.0880063804625832</v>
      </c>
      <c r="H132" s="30">
        <f>IF(OR($A132="",$B132=""),"",'OddsRatio_working_2-way'!M131)</f>
        <v>1.9190539669544755</v>
      </c>
      <c r="I132" s="30">
        <f>IF(OR($A132="",$B132=""),"",'OddsRatio_working_2-way'!N131)</f>
        <v>2.0880753861644932</v>
      </c>
      <c r="J132" s="30">
        <f>IF('Log_working_2-way'!$D131="","",A132^('Log_working_2-way'!$D131))</f>
        <v>1.9181177959672178</v>
      </c>
      <c r="K132" s="32">
        <f>IF('Log_working_2-way'!$D131="","",B132^('Log_working_2-way'!$D131))</f>
        <v>2.0891848566626599</v>
      </c>
      <c r="L132" s="37">
        <f t="shared" si="18"/>
        <v>0.52051282051282044</v>
      </c>
      <c r="M132" s="37">
        <f t="shared" si="19"/>
        <v>0.4794871794871795</v>
      </c>
      <c r="N132" s="38">
        <v>228</v>
      </c>
      <c r="O132" s="38">
        <f t="shared" si="20"/>
        <v>106.07486631016042</v>
      </c>
      <c r="P132" s="38">
        <f t="shared" si="21"/>
        <v>115.68472906403942</v>
      </c>
      <c r="Q132" s="38">
        <f t="shared" si="22"/>
        <v>112.31527093596061</v>
      </c>
      <c r="R132" s="38">
        <f t="shared" si="23"/>
        <v>121.92513368983956</v>
      </c>
      <c r="S132" s="39">
        <f t="shared" si="24"/>
        <v>-6.2404046258001955</v>
      </c>
      <c r="T132" s="39">
        <f t="shared" si="25"/>
        <v>-6.2404046258001387</v>
      </c>
      <c r="U132" t="s">
        <v>436</v>
      </c>
      <c r="V132" t="s">
        <v>417</v>
      </c>
      <c r="W132" t="s">
        <v>444</v>
      </c>
      <c r="X132" s="48" t="s">
        <v>489</v>
      </c>
      <c r="Y132" s="41"/>
    </row>
    <row r="133" spans="1:25" ht="15" x14ac:dyDescent="0.25">
      <c r="A133">
        <v>1.53</v>
      </c>
      <c r="B133">
        <v>2.1800000000000002</v>
      </c>
      <c r="C133" s="29">
        <f t="shared" si="26"/>
        <v>0.11231036757210533</v>
      </c>
      <c r="D133" s="30">
        <f>IF(OR($A133="",$B133=""),"",A133*'MPTO_working_2-way'!$G132)</f>
        <v>1.7018348623853212</v>
      </c>
      <c r="E133" s="32">
        <f>IF(OR($A133="",$B133=""),"",B133*'MPTO_working_2-way'!$G132)</f>
        <v>2.4248366013071898</v>
      </c>
      <c r="F133" s="30">
        <f>IF(OR($A133="",$B133=""),"",'MPTO_working_2-way'!D132)</f>
        <v>1.6738094043257892</v>
      </c>
      <c r="G133" s="32">
        <f>IF(OR($A133="",$B133=""),"",'MPTO_working_2-way'!E132)</f>
        <v>2.4840992030982352</v>
      </c>
      <c r="H133" s="30">
        <f>IF(OR($A133="",$B133=""),"",'OddsRatio_working_2-way'!M132)</f>
        <v>1.6701884379582224</v>
      </c>
      <c r="I133" s="30">
        <f>IF(OR($A133="",$B133=""),"",'OddsRatio_working_2-way'!N132)</f>
        <v>2.4921176543220791</v>
      </c>
      <c r="J133" s="30">
        <f>IF('Log_working_2-way'!$D132="","",A133^('Log_working_2-way'!$D132))</f>
        <v>1.6568151163246421</v>
      </c>
      <c r="K133" s="32">
        <f>IF('Log_working_2-way'!$D132="","",B133^('Log_working_2-way'!$D132))</f>
        <v>2.5224984552665712</v>
      </c>
      <c r="L133" s="37">
        <f t="shared" ref="L133:L196" si="27">(1/D133)</f>
        <v>0.58760107816711582</v>
      </c>
      <c r="M133" s="37">
        <f t="shared" ref="M133:M196" si="28">(1/E133)</f>
        <v>0.41239892183288407</v>
      </c>
      <c r="N133" s="38">
        <v>229</v>
      </c>
      <c r="O133" s="38">
        <f t="shared" ref="O133:O196" si="29">(1/A133)*((N133*A133)-N133)</f>
        <v>79.326797385620921</v>
      </c>
      <c r="P133" s="38">
        <f t="shared" ref="P133:P196" si="30">(1/B133)*((N133*B133)-N133)</f>
        <v>123.95412844036697</v>
      </c>
      <c r="Q133" s="38">
        <f t="shared" ref="Q133:Q196" si="31">(1/B133)*N133</f>
        <v>105.04587155963301</v>
      </c>
      <c r="R133" s="38">
        <f t="shared" ref="R133:R196" si="32">(1/A133)*N133</f>
        <v>149.67320261437908</v>
      </c>
      <c r="S133" s="39">
        <f t="shared" ref="S133:S196" si="33">O133-Q133</f>
        <v>-25.719074174012093</v>
      </c>
      <c r="T133" s="39">
        <f t="shared" ref="T133:T196" si="34">P133-R133</f>
        <v>-25.719074174012107</v>
      </c>
      <c r="U133" t="s">
        <v>205</v>
      </c>
      <c r="V133" t="s">
        <v>323</v>
      </c>
      <c r="W133" t="s">
        <v>444</v>
      </c>
      <c r="X133" s="48" t="s">
        <v>489</v>
      </c>
      <c r="Y133" s="41"/>
    </row>
    <row r="134" spans="1:25" s="35" customFormat="1" ht="15" x14ac:dyDescent="0.25">
      <c r="A134">
        <v>1.92</v>
      </c>
      <c r="B134">
        <v>1.97</v>
      </c>
      <c r="C134" s="29">
        <f t="shared" si="26"/>
        <v>2.844754653130277E-2</v>
      </c>
      <c r="D134" s="30">
        <f>IF(OR($A134="",$B134=""),"",A134*'MPTO_working_2-way'!$G133)</f>
        <v>1.9746192893401013</v>
      </c>
      <c r="E134" s="32">
        <f>IF(OR($A134="",$B134=""),"",B134*'MPTO_working_2-way'!$G133)</f>
        <v>2.0260416666666665</v>
      </c>
      <c r="F134" s="30">
        <f>IF(OR($A134="",$B134=""),"",'MPTO_working_2-way'!D133)</f>
        <v>1.9739066903246005</v>
      </c>
      <c r="G134" s="32">
        <f>IF(OR($A134="",$B134=""),"",'MPTO_working_2-way'!E133)</f>
        <v>2.0267924123888115</v>
      </c>
      <c r="H134" s="30">
        <f>IF(OR($A134="",$B134=""),"",'OddsRatio_working_2-way'!M133)</f>
        <v>1.9738858291644976</v>
      </c>
      <c r="I134" s="30">
        <f>IF(OR($A134="",$B134=""),"",'OddsRatio_working_2-way'!N133)</f>
        <v>2.0268144068364817</v>
      </c>
      <c r="J134" s="30">
        <f>IF('Log_working_2-way'!$D133="","",A134^('Log_working_2-way'!$D133))</f>
        <v>1.9735629954505829</v>
      </c>
      <c r="K134" s="32">
        <f>IF('Log_working_2-way'!$D133="","",B134^('Log_working_2-way'!$D133))</f>
        <v>2.0271548987306875</v>
      </c>
      <c r="L134" s="37">
        <f t="shared" si="27"/>
        <v>0.50642673521850901</v>
      </c>
      <c r="M134" s="37">
        <f t="shared" si="28"/>
        <v>0.49357326478149105</v>
      </c>
      <c r="N134" s="38">
        <v>230</v>
      </c>
      <c r="O134" s="38">
        <f t="shared" si="29"/>
        <v>110.20833333333333</v>
      </c>
      <c r="P134" s="38">
        <f t="shared" si="30"/>
        <v>113.24873096446699</v>
      </c>
      <c r="Q134" s="38">
        <f t="shared" si="31"/>
        <v>116.75126903553299</v>
      </c>
      <c r="R134" s="38">
        <f t="shared" si="32"/>
        <v>119.79166666666667</v>
      </c>
      <c r="S134" s="39">
        <f t="shared" si="33"/>
        <v>-6.5429357021996566</v>
      </c>
      <c r="T134" s="39">
        <f t="shared" si="34"/>
        <v>-6.542935702199685</v>
      </c>
      <c r="U134" t="s">
        <v>420</v>
      </c>
      <c r="V134" t="s">
        <v>325</v>
      </c>
      <c r="W134" t="s">
        <v>444</v>
      </c>
      <c r="X134" s="48" t="s">
        <v>489</v>
      </c>
      <c r="Y134" s="41"/>
    </row>
    <row r="135" spans="1:25" s="35" customFormat="1" ht="15" x14ac:dyDescent="0.25">
      <c r="A135">
        <v>1.75</v>
      </c>
      <c r="B135">
        <v>2.1</v>
      </c>
      <c r="C135" s="29">
        <f t="shared" si="26"/>
        <v>4.761904761904745E-2</v>
      </c>
      <c r="D135" s="30">
        <f>IF(OR($A135="",$B135=""),"",A135*'MPTO_working_2-way'!$G134)</f>
        <v>1.833333333333333</v>
      </c>
      <c r="E135" s="32">
        <f>IF(OR($A135="",$B135=""),"",B135*'MPTO_working_2-way'!$G134)</f>
        <v>2.1999999999999997</v>
      </c>
      <c r="F135" s="30">
        <f>IF(OR($A135="",$B135=""),"",'MPTO_working_2-way'!D134)</f>
        <v>1.8260869565217388</v>
      </c>
      <c r="G135" s="32">
        <f>IF(OR($A135="",$B135=""),"",'MPTO_working_2-way'!E134)</f>
        <v>2.2105263157894735</v>
      </c>
      <c r="H135" s="30">
        <f>IF(OR($A135="",$B135=""),"",'OddsRatio_working_2-way'!M134)</f>
        <v>1.8257228238447702</v>
      </c>
      <c r="I135" s="30">
        <f>IF(OR($A135="",$B135=""),"",'OddsRatio_working_2-way'!N134)</f>
        <v>2.2110601416389968</v>
      </c>
      <c r="J135" s="30">
        <f>IF('Log_working_2-way'!$D134="","",A135^('Log_working_2-way'!$D134))</f>
        <v>1.8223996182512778</v>
      </c>
      <c r="K135" s="32">
        <f>IF('Log_working_2-way'!$D134="","",B135^('Log_working_2-way'!$D134))</f>
        <v>2.2159538718240408</v>
      </c>
      <c r="L135" s="37">
        <f t="shared" si="27"/>
        <v>0.54545454545454553</v>
      </c>
      <c r="M135" s="37">
        <f t="shared" si="28"/>
        <v>0.45454545454545459</v>
      </c>
      <c r="N135" s="38">
        <v>231</v>
      </c>
      <c r="O135" s="38">
        <f t="shared" si="29"/>
        <v>99</v>
      </c>
      <c r="P135" s="38">
        <f t="shared" si="30"/>
        <v>121</v>
      </c>
      <c r="Q135" s="38">
        <f t="shared" si="31"/>
        <v>110</v>
      </c>
      <c r="R135" s="38">
        <f t="shared" si="32"/>
        <v>132</v>
      </c>
      <c r="S135" s="39">
        <f t="shared" si="33"/>
        <v>-11</v>
      </c>
      <c r="T135" s="39">
        <f t="shared" si="34"/>
        <v>-11</v>
      </c>
      <c r="U135" t="s">
        <v>185</v>
      </c>
      <c r="V135" t="s">
        <v>332</v>
      </c>
      <c r="W135" t="s">
        <v>112</v>
      </c>
      <c r="X135" s="48" t="s">
        <v>490</v>
      </c>
      <c r="Y135" s="41"/>
    </row>
    <row r="136" spans="1:25" ht="15" x14ac:dyDescent="0.25">
      <c r="A136">
        <v>1.57</v>
      </c>
      <c r="B136">
        <v>2.4</v>
      </c>
      <c r="C136" s="29">
        <f t="shared" si="26"/>
        <v>5.3609341825902268E-2</v>
      </c>
      <c r="D136" s="30">
        <f>IF(OR($A136="",$B136=""),"",A136*'MPTO_working_2-way'!$G135)</f>
        <v>1.6541666666666666</v>
      </c>
      <c r="E136" s="32">
        <f>IF(OR($A136="",$B136=""),"",B136*'MPTO_working_2-way'!$G135)</f>
        <v>2.5286624203821653</v>
      </c>
      <c r="F136" s="30">
        <f>IF(OR($A136="",$B136=""),"",'MPTO_working_2-way'!D135)</f>
        <v>1.6389734667246629</v>
      </c>
      <c r="G136" s="32">
        <f>IF(OR($A136="",$B136=""),"",'MPTO_working_2-way'!E135)</f>
        <v>2.5650102110279098</v>
      </c>
      <c r="H136" s="30">
        <f>IF(OR($A136="",$B136=""),"",'OddsRatio_working_2-way'!M135)</f>
        <v>1.6380774695464939</v>
      </c>
      <c r="I136" s="30">
        <f>IF(OR($A136="",$B136=""),"",'OddsRatio_working_2-way'!N135)</f>
        <v>2.5672078199387576</v>
      </c>
      <c r="J136" s="30">
        <f>IF('Log_working_2-way'!$D135="","",A136^('Log_working_2-way'!$D135))</f>
        <v>1.631089461902808</v>
      </c>
      <c r="K136" s="32">
        <f>IF('Log_working_2-way'!$D135="","",B136^('Log_working_2-way'!$D135))</f>
        <v>2.5845613979694004</v>
      </c>
      <c r="L136" s="37">
        <f t="shared" si="27"/>
        <v>0.60453400503778343</v>
      </c>
      <c r="M136" s="37">
        <f t="shared" si="28"/>
        <v>0.39546599496221668</v>
      </c>
      <c r="N136" s="38">
        <v>232</v>
      </c>
      <c r="O136" s="38">
        <f t="shared" si="29"/>
        <v>84.229299363057322</v>
      </c>
      <c r="P136" s="38">
        <f t="shared" si="30"/>
        <v>135.33333333333331</v>
      </c>
      <c r="Q136" s="38">
        <f t="shared" si="31"/>
        <v>96.666666666666671</v>
      </c>
      <c r="R136" s="38">
        <f t="shared" si="32"/>
        <v>147.77070063694268</v>
      </c>
      <c r="S136" s="39">
        <f t="shared" si="33"/>
        <v>-12.437367303609349</v>
      </c>
      <c r="T136" s="39">
        <f t="shared" si="34"/>
        <v>-12.437367303609363</v>
      </c>
      <c r="U136" t="s">
        <v>210</v>
      </c>
      <c r="V136" t="s">
        <v>119</v>
      </c>
      <c r="W136" t="s">
        <v>112</v>
      </c>
      <c r="X136" s="48" t="s">
        <v>490</v>
      </c>
      <c r="Y136" s="41"/>
    </row>
    <row r="137" spans="1:25" s="35" customFormat="1" ht="15" x14ac:dyDescent="0.25">
      <c r="A137">
        <v>1.87</v>
      </c>
      <c r="B137">
        <v>1.96</v>
      </c>
      <c r="C137" s="29">
        <f t="shared" si="26"/>
        <v>4.4963439921422932E-2</v>
      </c>
      <c r="D137" s="30">
        <f>IF(OR($A137="",$B137=""),"",A137*'MPTO_working_2-way'!$G136)</f>
        <v>1.954081632653061</v>
      </c>
      <c r="E137" s="32">
        <f>IF(OR($A137="",$B137=""),"",B137*'MPTO_working_2-way'!$G136)</f>
        <v>2.0481283422459891</v>
      </c>
      <c r="F137" s="30">
        <f>IF(OR($A137="",$B137=""),"",'MPTO_working_2-way'!D136)</f>
        <v>1.9520664678312738</v>
      </c>
      <c r="G137" s="32">
        <f>IF(OR($A137="",$B137=""),"",'MPTO_working_2-way'!E136)</f>
        <v>2.0503468337435664</v>
      </c>
      <c r="H137" s="30">
        <f>IF(OR($A137="",$B137=""),"",'OddsRatio_working_2-way'!M136)</f>
        <v>1.9519716382329886</v>
      </c>
      <c r="I137" s="30">
        <f>IF(OR($A137="",$B137=""),"",'OddsRatio_working_2-way'!N136)</f>
        <v>2.0504514628777799</v>
      </c>
      <c r="J137" s="30">
        <f>IF('Log_working_2-way'!$D136="","",A137^('Log_working_2-way'!$D136))</f>
        <v>1.9510465989526307</v>
      </c>
      <c r="K137" s="32">
        <f>IF('Log_working_2-way'!$D136="","",B137^('Log_working_2-way'!$D136))</f>
        <v>2.0514731886963946</v>
      </c>
      <c r="L137" s="37">
        <f t="shared" si="27"/>
        <v>0.51174934725848564</v>
      </c>
      <c r="M137" s="37">
        <f t="shared" si="28"/>
        <v>0.48825065274151441</v>
      </c>
      <c r="N137" s="38">
        <v>233</v>
      </c>
      <c r="O137" s="38">
        <f t="shared" si="29"/>
        <v>108.40106951871658</v>
      </c>
      <c r="P137" s="38">
        <f t="shared" si="30"/>
        <v>114.12244897959184</v>
      </c>
      <c r="Q137" s="38">
        <f t="shared" si="31"/>
        <v>118.87755102040816</v>
      </c>
      <c r="R137" s="38">
        <f t="shared" si="32"/>
        <v>124.5989304812834</v>
      </c>
      <c r="S137" s="39">
        <f t="shared" si="33"/>
        <v>-10.47648150169158</v>
      </c>
      <c r="T137" s="39">
        <f t="shared" si="34"/>
        <v>-10.476481501691566</v>
      </c>
      <c r="U137" t="s">
        <v>331</v>
      </c>
      <c r="V137" t="s">
        <v>327</v>
      </c>
      <c r="W137" t="s">
        <v>112</v>
      </c>
      <c r="X137" s="48" t="s">
        <v>490</v>
      </c>
      <c r="Y137" s="41"/>
    </row>
    <row r="138" spans="1:25" ht="15" x14ac:dyDescent="0.25">
      <c r="A138">
        <v>1.68</v>
      </c>
      <c r="B138">
        <v>2.21</v>
      </c>
      <c r="C138" s="29">
        <f t="shared" si="26"/>
        <v>4.772678302090072E-2</v>
      </c>
      <c r="D138" s="30">
        <f>IF(OR($A138="",$B138=""),"",A138*'MPTO_working_2-way'!$G137)</f>
        <v>1.7601809954751131</v>
      </c>
      <c r="E138" s="32">
        <f>IF(OR($A138="",$B138=""),"",B138*'MPTO_working_2-way'!$G137)</f>
        <v>2.3154761904761907</v>
      </c>
      <c r="F138" s="30">
        <f>IF(OR($A138="",$B138=""),"",'MPTO_working_2-way'!D137)</f>
        <v>1.7501649853870085</v>
      </c>
      <c r="G138" s="32">
        <f>IF(OR($A138="",$B138=""),"",'MPTO_working_2-way'!E137)</f>
        <v>2.3330400904863642</v>
      </c>
      <c r="H138" s="30">
        <f>IF(OR($A138="",$B138=""),"",'OddsRatio_working_2-way'!M137)</f>
        <v>1.7496555682941202</v>
      </c>
      <c r="I138" s="30">
        <f>IF(OR($A138="",$B138=""),"",'OddsRatio_working_2-way'!N137)</f>
        <v>2.3339459376998315</v>
      </c>
      <c r="J138" s="30">
        <f>IF('Log_working_2-way'!$D137="","",A138^('Log_working_2-way'!$D137))</f>
        <v>1.7450661905782558</v>
      </c>
      <c r="K138" s="32">
        <f>IF('Log_working_2-way'!$D137="","",B138^('Log_working_2-way'!$D137))</f>
        <v>2.3421626328567902</v>
      </c>
      <c r="L138" s="37">
        <f t="shared" si="27"/>
        <v>0.56812339331619544</v>
      </c>
      <c r="M138" s="37">
        <f t="shared" si="28"/>
        <v>0.43187660668380456</v>
      </c>
      <c r="N138" s="38">
        <v>234</v>
      </c>
      <c r="O138" s="38">
        <f t="shared" si="29"/>
        <v>94.714285714285722</v>
      </c>
      <c r="P138" s="38">
        <f t="shared" si="30"/>
        <v>128.11764705882354</v>
      </c>
      <c r="Q138" s="38">
        <f t="shared" si="31"/>
        <v>105.88235294117648</v>
      </c>
      <c r="R138" s="38">
        <f t="shared" si="32"/>
        <v>139.28571428571428</v>
      </c>
      <c r="S138" s="39">
        <f t="shared" si="33"/>
        <v>-11.168067226890756</v>
      </c>
      <c r="T138" s="39">
        <f t="shared" si="34"/>
        <v>-11.168067226890741</v>
      </c>
      <c r="U138" t="s">
        <v>206</v>
      </c>
      <c r="V138" t="s">
        <v>120</v>
      </c>
      <c r="W138" t="s">
        <v>112</v>
      </c>
      <c r="X138" s="48" t="s">
        <v>490</v>
      </c>
      <c r="Y138" s="41"/>
    </row>
    <row r="139" spans="1:25" ht="15" x14ac:dyDescent="0.25">
      <c r="A139">
        <v>1.47</v>
      </c>
      <c r="B139">
        <v>2.65</v>
      </c>
      <c r="C139" s="29">
        <f t="shared" si="26"/>
        <v>5.7630599409575156E-2</v>
      </c>
      <c r="D139" s="30">
        <f>IF(OR($A139="",$B139=""),"",A139*'MPTO_working_2-way'!$G138)</f>
        <v>1.5547169811320753</v>
      </c>
      <c r="E139" s="32">
        <f>IF(OR($A139="",$B139=""),"",B139*'MPTO_working_2-way'!$G138)</f>
        <v>2.8027210884353742</v>
      </c>
      <c r="F139" s="30">
        <f>IF(OR($A139="",$B139=""),"",'MPTO_working_2-way'!D138)</f>
        <v>1.5350211801792926</v>
      </c>
      <c r="G139" s="32">
        <f>IF(OR($A139="",$B139=""),"",'MPTO_working_2-way'!E138)</f>
        <v>2.8690848830786226</v>
      </c>
      <c r="H139" s="30">
        <f>IF(OR($A139="",$B139=""),"",'OddsRatio_working_2-way'!M138)</f>
        <v>1.5337119867948306</v>
      </c>
      <c r="I139" s="30">
        <f>IF(OR($A139="",$B139=""),"",'OddsRatio_working_2-way'!N138)</f>
        <v>2.8736697408754672</v>
      </c>
      <c r="J139" s="30">
        <f>IF('Log_working_2-way'!$D138="","",A139^('Log_working_2-way'!$D138))</f>
        <v>1.5246130478791451</v>
      </c>
      <c r="K139" s="32">
        <f>IF('Log_working_2-way'!$D138="","",B139^('Log_working_2-way'!$D138))</f>
        <v>2.9061668481753427</v>
      </c>
      <c r="L139" s="37">
        <f t="shared" si="27"/>
        <v>0.64320388349514568</v>
      </c>
      <c r="M139" s="37">
        <f t="shared" si="28"/>
        <v>0.35679611650485438</v>
      </c>
      <c r="N139" s="38">
        <v>235</v>
      </c>
      <c r="O139" s="38">
        <f t="shared" si="29"/>
        <v>75.136054421768691</v>
      </c>
      <c r="P139" s="38">
        <f t="shared" si="30"/>
        <v>146.32075471698116</v>
      </c>
      <c r="Q139" s="38">
        <f t="shared" si="31"/>
        <v>88.679245283018872</v>
      </c>
      <c r="R139" s="38">
        <f t="shared" si="32"/>
        <v>159.8639455782313</v>
      </c>
      <c r="S139" s="39">
        <f t="shared" si="33"/>
        <v>-13.543190861250181</v>
      </c>
      <c r="T139" s="39">
        <f t="shared" si="34"/>
        <v>-13.543190861250139</v>
      </c>
      <c r="U139" t="s">
        <v>207</v>
      </c>
      <c r="V139" t="s">
        <v>153</v>
      </c>
      <c r="W139" t="s">
        <v>112</v>
      </c>
      <c r="X139" s="48" t="s">
        <v>490</v>
      </c>
      <c r="Y139" s="41"/>
    </row>
    <row r="140" spans="1:25" ht="15" x14ac:dyDescent="0.25">
      <c r="A140">
        <v>1.56</v>
      </c>
      <c r="B140">
        <v>2.57</v>
      </c>
      <c r="C140" s="29">
        <f t="shared" si="26"/>
        <v>3.0130699391399673E-2</v>
      </c>
      <c r="D140" s="30">
        <f>IF(OR($A140="",$B140=""),"",A140*'MPTO_working_2-way'!$G139)</f>
        <v>1.6070038910505835</v>
      </c>
      <c r="E140" s="32">
        <f>IF(OR($A140="",$B140=""),"",B140*'MPTO_working_2-way'!$G139)</f>
        <v>2.6474358974358969</v>
      </c>
      <c r="F140" s="30">
        <f>IF(OR($A140="",$B140=""),"",'MPTO_working_2-way'!D139)</f>
        <v>1.597545425565827</v>
      </c>
      <c r="G140" s="32">
        <f>IF(OR($A140="",$B140=""),"",'MPTO_working_2-way'!E139)</f>
        <v>2.6735129367831414</v>
      </c>
      <c r="H140" s="30">
        <f>IF(OR($A140="",$B140=""),"",'OddsRatio_working_2-way'!M139)</f>
        <v>1.5972335373111359</v>
      </c>
      <c r="I140" s="30">
        <f>IF(OR($A140="",$B140=""),"",'OddsRatio_working_2-way'!N139)</f>
        <v>2.6743868813901486</v>
      </c>
      <c r="J140" s="30">
        <f>IF('Log_working_2-way'!$D139="","",A140^('Log_working_2-way'!$D139))</f>
        <v>1.5929332708663844</v>
      </c>
      <c r="K140" s="32">
        <f>IF('Log_working_2-way'!$D139="","",B140^('Log_working_2-way'!$D139))</f>
        <v>2.6865304227890037</v>
      </c>
      <c r="L140" s="37">
        <f t="shared" si="27"/>
        <v>0.62227602905569013</v>
      </c>
      <c r="M140" s="37">
        <f t="shared" si="28"/>
        <v>0.37772397094430998</v>
      </c>
      <c r="N140" s="38">
        <v>236</v>
      </c>
      <c r="O140" s="38">
        <f t="shared" si="29"/>
        <v>84.71794871794873</v>
      </c>
      <c r="P140" s="38">
        <f t="shared" si="30"/>
        <v>144.17120622568092</v>
      </c>
      <c r="Q140" s="38">
        <f t="shared" si="31"/>
        <v>91.828793774319067</v>
      </c>
      <c r="R140" s="38">
        <f t="shared" si="32"/>
        <v>151.28205128205127</v>
      </c>
      <c r="S140" s="39">
        <f t="shared" si="33"/>
        <v>-7.1108450563703371</v>
      </c>
      <c r="T140" s="39">
        <f t="shared" si="34"/>
        <v>-7.1108450563703514</v>
      </c>
      <c r="U140" t="s">
        <v>187</v>
      </c>
      <c r="V140" t="s">
        <v>335</v>
      </c>
      <c r="W140" t="s">
        <v>437</v>
      </c>
      <c r="X140" s="48" t="s">
        <v>490</v>
      </c>
      <c r="Y140" s="41"/>
    </row>
    <row r="141" spans="1:25" ht="15" x14ac:dyDescent="0.25">
      <c r="A141">
        <v>1.72</v>
      </c>
      <c r="B141">
        <v>2.21</v>
      </c>
      <c r="C141" s="29">
        <f t="shared" si="26"/>
        <v>3.3884036620014824E-2</v>
      </c>
      <c r="D141" s="30">
        <f>IF(OR($A141="",$B141=""),"",A141*'MPTO_working_2-way'!$G140)</f>
        <v>1.7782805429864255</v>
      </c>
      <c r="E141" s="32">
        <f>IF(OR($A141="",$B141=""),"",B141*'MPTO_working_2-way'!$G140)</f>
        <v>2.2848837209302326</v>
      </c>
      <c r="F141" s="30">
        <f>IF(OR($A141="",$B141=""),"",'MPTO_working_2-way'!D140)</f>
        <v>1.7716256524981358</v>
      </c>
      <c r="G141" s="32">
        <f>IF(OR($A141="",$B141=""),"",'MPTO_working_2-way'!E140)</f>
        <v>2.2959652089876781</v>
      </c>
      <c r="H141" s="30">
        <f>IF(OR($A141="",$B141=""),"",'OddsRatio_working_2-way'!M140)</f>
        <v>1.7713892158398703</v>
      </c>
      <c r="I141" s="30">
        <f>IF(OR($A141="",$B141=""),"",'OddsRatio_working_2-way'!N140)</f>
        <v>2.2963624321753371</v>
      </c>
      <c r="J141" s="30">
        <f>IF('Log_working_2-way'!$D140="","",A141^('Log_working_2-way'!$D140))</f>
        <v>1.7683679149287428</v>
      </c>
      <c r="K141" s="32">
        <f>IF('Log_working_2-way'!$D140="","",B141^('Log_working_2-way'!$D140))</f>
        <v>2.3014598613122459</v>
      </c>
      <c r="L141" s="37">
        <f t="shared" si="27"/>
        <v>0.56234096692111957</v>
      </c>
      <c r="M141" s="37">
        <f t="shared" si="28"/>
        <v>0.43765903307888038</v>
      </c>
      <c r="N141" s="38">
        <v>237</v>
      </c>
      <c r="O141" s="38">
        <f t="shared" si="29"/>
        <v>99.20930232558139</v>
      </c>
      <c r="P141" s="38">
        <f t="shared" si="30"/>
        <v>129.76018099547511</v>
      </c>
      <c r="Q141" s="38">
        <f t="shared" si="31"/>
        <v>107.23981900452489</v>
      </c>
      <c r="R141" s="38">
        <f t="shared" si="32"/>
        <v>137.79069767441862</v>
      </c>
      <c r="S141" s="39">
        <f t="shared" si="33"/>
        <v>-8.0305166789434992</v>
      </c>
      <c r="T141" s="39">
        <f t="shared" si="34"/>
        <v>-8.0305166789435134</v>
      </c>
      <c r="U141" t="s">
        <v>188</v>
      </c>
      <c r="V141" t="s">
        <v>227</v>
      </c>
      <c r="W141" t="s">
        <v>154</v>
      </c>
      <c r="X141" s="48" t="s">
        <v>490</v>
      </c>
      <c r="Y141" s="41"/>
    </row>
    <row r="142" spans="1:25" ht="15" x14ac:dyDescent="0.25">
      <c r="A142">
        <v>1.8</v>
      </c>
      <c r="B142">
        <v>2.09</v>
      </c>
      <c r="C142" s="29">
        <f t="shared" si="26"/>
        <v>3.4024455077086735E-2</v>
      </c>
      <c r="D142" s="30">
        <f>IF(OR($A142="",$B142=""),"",A142*'MPTO_working_2-way'!$G141)</f>
        <v>1.8612440191387563</v>
      </c>
      <c r="E142" s="32">
        <f>IF(OR($A142="",$B142=""),"",B142*'MPTO_working_2-way'!$G141)</f>
        <v>2.161111111111111</v>
      </c>
      <c r="F142" s="30">
        <f>IF(OR($A142="",$B142=""),"",'MPTO_working_2-way'!D141)</f>
        <v>1.8568608094768018</v>
      </c>
      <c r="G142" s="32">
        <f>IF(OR($A142="",$B142=""),"",'MPTO_working_2-way'!E141)</f>
        <v>2.1670506912442398</v>
      </c>
      <c r="H142" s="30">
        <f>IF(OR($A142="",$B142=""),"",'OddsRatio_working_2-way'!M141)</f>
        <v>1.8567058737562385</v>
      </c>
      <c r="I142" s="30">
        <f>IF(OR($A142="",$B142=""),"",'OddsRatio_working_2-way'!N141)</f>
        <v>2.1672617529928755</v>
      </c>
      <c r="J142" s="30">
        <f>IF('Log_working_2-way'!$D141="","",A142^('Log_working_2-way'!$D141))</f>
        <v>1.8547149010332622</v>
      </c>
      <c r="K142" s="32">
        <f>IF('Log_working_2-way'!$D141="","",B142^('Log_working_2-way'!$D141))</f>
        <v>2.1699807722915003</v>
      </c>
      <c r="L142" s="37">
        <f t="shared" si="27"/>
        <v>0.53727506426735205</v>
      </c>
      <c r="M142" s="37">
        <f t="shared" si="28"/>
        <v>0.46272493573264784</v>
      </c>
      <c r="N142" s="38">
        <v>238</v>
      </c>
      <c r="O142" s="38">
        <f t="shared" si="29"/>
        <v>105.7777777777778</v>
      </c>
      <c r="P142" s="38">
        <f t="shared" si="30"/>
        <v>124.12440191387559</v>
      </c>
      <c r="Q142" s="38">
        <f t="shared" si="31"/>
        <v>113.87559808612441</v>
      </c>
      <c r="R142" s="38">
        <f t="shared" si="32"/>
        <v>132.22222222222223</v>
      </c>
      <c r="S142" s="39">
        <f t="shared" si="33"/>
        <v>-8.0978203083466127</v>
      </c>
      <c r="T142" s="39">
        <f t="shared" si="34"/>
        <v>-8.0978203083466411</v>
      </c>
      <c r="U142" t="s">
        <v>337</v>
      </c>
      <c r="V142" t="s">
        <v>341</v>
      </c>
      <c r="W142" t="s">
        <v>154</v>
      </c>
      <c r="X142" s="48" t="s">
        <v>490</v>
      </c>
      <c r="Y142" s="41"/>
    </row>
    <row r="143" spans="1:25" ht="15" x14ac:dyDescent="0.25">
      <c r="A143">
        <v>1.64</v>
      </c>
      <c r="B143">
        <v>2.36</v>
      </c>
      <c r="C143" s="29">
        <f t="shared" si="26"/>
        <v>3.3484911120297722E-2</v>
      </c>
      <c r="D143" s="30">
        <f>IF(OR($A143="",$B143=""),"",A143*'MPTO_working_2-way'!$G142)</f>
        <v>1.6949152542372881</v>
      </c>
      <c r="E143" s="32">
        <f>IF(OR($A143="",$B143=""),"",B143*'MPTO_working_2-way'!$G142)</f>
        <v>2.4390243902439024</v>
      </c>
      <c r="F143" s="30">
        <f>IF(OR($A143="",$B143=""),"",'MPTO_working_2-way'!D142)</f>
        <v>1.6863018473335656</v>
      </c>
      <c r="G143" s="32">
        <f>IF(OR($A143="",$B143=""),"",'MPTO_working_2-way'!E142)</f>
        <v>2.4570848146267141</v>
      </c>
      <c r="H143" s="30">
        <f>IF(OR($A143="",$B143=""),"",'OddsRatio_working_2-way'!M142)</f>
        <v>1.6859943405700353</v>
      </c>
      <c r="I143" s="30">
        <f>IF(OR($A143="",$B143=""),"",'OddsRatio_working_2-way'!N142)</f>
        <v>2.4577379737113252</v>
      </c>
      <c r="J143" s="30">
        <f>IF('Log_working_2-way'!$D142="","",A143^('Log_working_2-way'!$D142))</f>
        <v>1.6820816748919711</v>
      </c>
      <c r="K143" s="32">
        <f>IF('Log_working_2-way'!$D142="","",B143^('Log_working_2-way'!$D142))</f>
        <v>2.4661000827478752</v>
      </c>
      <c r="L143" s="37">
        <f t="shared" si="27"/>
        <v>0.59000000000000008</v>
      </c>
      <c r="M143" s="37">
        <f t="shared" si="28"/>
        <v>0.41000000000000003</v>
      </c>
      <c r="N143" s="38">
        <v>239</v>
      </c>
      <c r="O143" s="38">
        <f t="shared" si="29"/>
        <v>93.268292682926813</v>
      </c>
      <c r="P143" s="38">
        <f t="shared" si="30"/>
        <v>137.72881355932202</v>
      </c>
      <c r="Q143" s="38">
        <f t="shared" si="31"/>
        <v>101.27118644067798</v>
      </c>
      <c r="R143" s="38">
        <f t="shared" si="32"/>
        <v>145.73170731707316</v>
      </c>
      <c r="S143" s="39">
        <f t="shared" si="33"/>
        <v>-8.002893757751167</v>
      </c>
      <c r="T143" s="39">
        <f t="shared" si="34"/>
        <v>-8.0028937577511385</v>
      </c>
      <c r="U143" t="s">
        <v>191</v>
      </c>
      <c r="V143" t="s">
        <v>226</v>
      </c>
      <c r="W143" t="s">
        <v>154</v>
      </c>
      <c r="X143" s="48" t="s">
        <v>490</v>
      </c>
      <c r="Y143" s="41"/>
    </row>
    <row r="144" spans="1:25" ht="15" x14ac:dyDescent="0.25">
      <c r="A144">
        <v>2.08</v>
      </c>
      <c r="B144">
        <v>1.84</v>
      </c>
      <c r="C144" s="29">
        <f t="shared" si="26"/>
        <v>2.4247491638795804E-2</v>
      </c>
      <c r="D144" s="30">
        <f>IF(OR($A144="",$B144=""),"",A144*'MPTO_working_2-way'!$G143)</f>
        <v>2.1304347826086953</v>
      </c>
      <c r="E144" s="32">
        <f>IF(OR($A144="",$B144=""),"",B144*'MPTO_working_2-way'!$G143)</f>
        <v>1.8846153846153844</v>
      </c>
      <c r="F144" s="30">
        <f>IF(OR($A144="",$B144=""),"",'MPTO_working_2-way'!D143)</f>
        <v>2.1338090990187331</v>
      </c>
      <c r="G144" s="32">
        <f>IF(OR($A144="",$B144=""),"",'MPTO_working_2-way'!E143)</f>
        <v>1.8819826907946497</v>
      </c>
      <c r="H144" s="30">
        <f>IF(OR($A144="",$B144=""),"",'OddsRatio_working_2-way'!M143)</f>
        <v>2.1338934190276815</v>
      </c>
      <c r="I144" s="30">
        <f>IF(OR($A144="",$B144=""),"",'OddsRatio_working_2-way'!N143)</f>
        <v>1.8819171036881968</v>
      </c>
      <c r="J144" s="30">
        <f>IF('Log_working_2-way'!$D143="","",A144^('Log_working_2-way'!$D143))</f>
        <v>2.1354221138982008</v>
      </c>
      <c r="K144" s="32">
        <f>IF('Log_working_2-way'!$D143="","",B144^('Log_working_2-way'!$D143))</f>
        <v>1.8807297195989381</v>
      </c>
      <c r="L144" s="37">
        <f t="shared" si="27"/>
        <v>0.46938775510204089</v>
      </c>
      <c r="M144" s="37">
        <f t="shared" si="28"/>
        <v>0.53061224489795922</v>
      </c>
      <c r="N144" s="38">
        <v>240</v>
      </c>
      <c r="O144" s="38">
        <f t="shared" si="29"/>
        <v>124.61538461538463</v>
      </c>
      <c r="P144" s="38">
        <f t="shared" si="30"/>
        <v>109.56521739130436</v>
      </c>
      <c r="Q144" s="38">
        <f t="shared" si="31"/>
        <v>130.43478260869566</v>
      </c>
      <c r="R144" s="38">
        <f t="shared" si="32"/>
        <v>115.38461538461537</v>
      </c>
      <c r="S144" s="39">
        <f t="shared" si="33"/>
        <v>-5.8193979933110285</v>
      </c>
      <c r="T144" s="39">
        <f t="shared" si="34"/>
        <v>-5.8193979933110143</v>
      </c>
      <c r="U144" t="s">
        <v>124</v>
      </c>
      <c r="V144" t="s">
        <v>487</v>
      </c>
      <c r="W144" t="s">
        <v>155</v>
      </c>
      <c r="X144" s="48" t="s">
        <v>490</v>
      </c>
      <c r="Y144" s="41"/>
    </row>
    <row r="145" spans="1:25" ht="15" x14ac:dyDescent="0.25">
      <c r="A145">
        <v>1.63</v>
      </c>
      <c r="B145">
        <v>2.4</v>
      </c>
      <c r="C145" s="29">
        <f t="shared" si="26"/>
        <v>3.0163599182004175E-2</v>
      </c>
      <c r="D145" s="30">
        <f>IF(OR($A145="",$B145=""),"",A145*'MPTO_working_2-way'!$G144)</f>
        <v>1.6791666666666667</v>
      </c>
      <c r="E145" s="32">
        <f>IF(OR($A145="",$B145=""),"",B145*'MPTO_working_2-way'!$G144)</f>
        <v>2.4723926380368098</v>
      </c>
      <c r="F145" s="30">
        <f>IF(OR($A145="",$B145=""),"",'MPTO_working_2-way'!D144)</f>
        <v>1.6710807347287484</v>
      </c>
      <c r="G145" s="32">
        <f>IF(OR($A145="",$B145=""),"",'MPTO_working_2-way'!E144)</f>
        <v>2.49013367281986</v>
      </c>
      <c r="H145" s="30">
        <f>IF(OR($A145="",$B145=""),"",'OddsRatio_working_2-way'!M144)</f>
        <v>1.670820393249937</v>
      </c>
      <c r="I145" s="30">
        <f>IF(OR($A145="",$B145=""),"",'OddsRatio_working_2-way'!N144)</f>
        <v>2.4907119849998605</v>
      </c>
      <c r="J145" s="30">
        <f>IF('Log_working_2-way'!$D144="","",A145^('Log_working_2-way'!$D144))</f>
        <v>1.6671533200634385</v>
      </c>
      <c r="K145" s="32">
        <f>IF('Log_working_2-way'!$D144="","",B145^('Log_working_2-way'!$D144))</f>
        <v>2.4989058285805683</v>
      </c>
      <c r="L145" s="37">
        <f t="shared" si="27"/>
        <v>0.59553349875930517</v>
      </c>
      <c r="M145" s="37">
        <f t="shared" si="28"/>
        <v>0.40446650124069478</v>
      </c>
      <c r="N145" s="38">
        <v>241</v>
      </c>
      <c r="O145" s="38">
        <f t="shared" si="29"/>
        <v>93.147239263803669</v>
      </c>
      <c r="P145" s="38">
        <f t="shared" si="30"/>
        <v>140.58333333333334</v>
      </c>
      <c r="Q145" s="38">
        <f t="shared" si="31"/>
        <v>100.41666666666667</v>
      </c>
      <c r="R145" s="38">
        <f t="shared" si="32"/>
        <v>147.85276073619633</v>
      </c>
      <c r="S145" s="39">
        <f t="shared" si="33"/>
        <v>-7.2694274028630019</v>
      </c>
      <c r="T145" s="39">
        <f t="shared" si="34"/>
        <v>-7.2694274028629877</v>
      </c>
      <c r="U145" t="s">
        <v>168</v>
      </c>
      <c r="V145" t="s">
        <v>160</v>
      </c>
      <c r="W145" t="s">
        <v>155</v>
      </c>
      <c r="X145" s="48" t="s">
        <v>490</v>
      </c>
      <c r="Y145" s="41"/>
    </row>
    <row r="146" spans="1:25" s="35" customFormat="1" ht="15" x14ac:dyDescent="0.25">
      <c r="A146">
        <v>2.17</v>
      </c>
      <c r="B146">
        <v>1.76</v>
      </c>
      <c r="C146" s="29">
        <f t="shared" si="26"/>
        <v>2.9011311269375728E-2</v>
      </c>
      <c r="D146" s="30">
        <f>IF(OR($A146="",$B146=""),"",A146*'MPTO_working_2-way'!$G145)</f>
        <v>2.2329545454545454</v>
      </c>
      <c r="E146" s="32">
        <f>IF(OR($A146="",$B146=""),"",B146*'MPTO_working_2-way'!$G145)</f>
        <v>1.8110599078341012</v>
      </c>
      <c r="F146" s="30">
        <f>IF(OR($A146="",$B146=""),"",'MPTO_working_2-way'!D145)</f>
        <v>2.2405256365129644</v>
      </c>
      <c r="G146" s="32">
        <f>IF(OR($A146="",$B146=""),"",'MPTO_working_2-way'!E145)</f>
        <v>1.8061099025820484</v>
      </c>
      <c r="H146" s="30">
        <f>IF(OR($A146="",$B146=""),"",'OddsRatio_working_2-way'!M145)</f>
        <v>2.2407552878027661</v>
      </c>
      <c r="I146" s="30">
        <f>IF(OR($A146="",$B146=""),"",'OddsRatio_working_2-way'!N145)</f>
        <v>1.8059606997693183</v>
      </c>
      <c r="J146" s="30">
        <f>IF('Log_working_2-way'!$D145="","",A146^('Log_working_2-way'!$D145))</f>
        <v>2.2442129030289037</v>
      </c>
      <c r="K146" s="32">
        <f>IF('Log_working_2-way'!$D145="","",B146^('Log_working_2-way'!$D145))</f>
        <v>1.8037209689479914</v>
      </c>
      <c r="L146" s="37">
        <f t="shared" si="27"/>
        <v>0.44783715012722647</v>
      </c>
      <c r="M146" s="37">
        <f t="shared" si="28"/>
        <v>0.55216284987277364</v>
      </c>
      <c r="N146" s="38">
        <v>242</v>
      </c>
      <c r="O146" s="38">
        <f t="shared" si="29"/>
        <v>130.47926267281105</v>
      </c>
      <c r="P146" s="38">
        <f t="shared" si="30"/>
        <v>104.50000000000001</v>
      </c>
      <c r="Q146" s="38">
        <f t="shared" si="31"/>
        <v>137.5</v>
      </c>
      <c r="R146" s="38">
        <f t="shared" si="32"/>
        <v>111.52073732718894</v>
      </c>
      <c r="S146" s="39">
        <f t="shared" si="33"/>
        <v>-7.0207373271889537</v>
      </c>
      <c r="T146" s="39">
        <f t="shared" si="34"/>
        <v>-7.0207373271889253</v>
      </c>
      <c r="U146" t="s">
        <v>349</v>
      </c>
      <c r="V146" t="s">
        <v>354</v>
      </c>
      <c r="W146" t="s">
        <v>438</v>
      </c>
      <c r="X146" s="48" t="s">
        <v>490</v>
      </c>
      <c r="Y146" s="41"/>
    </row>
    <row r="147" spans="1:25" ht="15" x14ac:dyDescent="0.25">
      <c r="A147">
        <v>2.12</v>
      </c>
      <c r="B147">
        <v>1.79</v>
      </c>
      <c r="C147" s="29">
        <f t="shared" si="26"/>
        <v>3.0357331084642114E-2</v>
      </c>
      <c r="D147" s="30">
        <f>IF(OR($A147="",$B147=""),"",A147*'MPTO_working_2-way'!$G146)</f>
        <v>2.1843575418994412</v>
      </c>
      <c r="E147" s="32">
        <f>IF(OR($A147="",$B147=""),"",B147*'MPTO_working_2-way'!$G146)</f>
        <v>1.8443396226415094</v>
      </c>
      <c r="F147" s="30">
        <f>IF(OR($A147="",$B147=""),"",'MPTO_working_2-way'!D146)</f>
        <v>2.1904871854075272</v>
      </c>
      <c r="G147" s="32">
        <f>IF(OR($A147="",$B147=""),"",'MPTO_working_2-way'!E146)</f>
        <v>1.8399922420480992</v>
      </c>
      <c r="H147" s="30">
        <f>IF(OR($A147="",$B147=""),"",'OddsRatio_working_2-way'!M146)</f>
        <v>2.1906811155751749</v>
      </c>
      <c r="I147" s="30">
        <f>IF(OR($A147="",$B147=""),"",'OddsRatio_working_2-way'!N146)</f>
        <v>1.8398554297360612</v>
      </c>
      <c r="J147" s="30">
        <f>IF('Log_working_2-way'!$D146="","",A147^('Log_working_2-way'!$D146))</f>
        <v>2.1934793420182777</v>
      </c>
      <c r="K147" s="32">
        <f>IF('Log_working_2-way'!$D146="","",B147^('Log_working_2-way'!$D146))</f>
        <v>1.8378863083703576</v>
      </c>
      <c r="L147" s="37">
        <f t="shared" si="27"/>
        <v>0.45780051150895146</v>
      </c>
      <c r="M147" s="37">
        <f t="shared" si="28"/>
        <v>0.5421994884910486</v>
      </c>
      <c r="N147" s="38">
        <v>243</v>
      </c>
      <c r="O147" s="38">
        <f t="shared" si="29"/>
        <v>128.37735849056605</v>
      </c>
      <c r="P147" s="38">
        <f t="shared" si="30"/>
        <v>107.24581005586593</v>
      </c>
      <c r="Q147" s="38">
        <f t="shared" si="31"/>
        <v>135.75418994413408</v>
      </c>
      <c r="R147" s="38">
        <f t="shared" si="32"/>
        <v>114.62264150943395</v>
      </c>
      <c r="S147" s="39">
        <f t="shared" si="33"/>
        <v>-7.3768314535680304</v>
      </c>
      <c r="T147" s="39">
        <f t="shared" si="34"/>
        <v>-7.3768314535680162</v>
      </c>
      <c r="U147" t="s">
        <v>353</v>
      </c>
      <c r="V147" t="s">
        <v>347</v>
      </c>
      <c r="W147" t="s">
        <v>438</v>
      </c>
      <c r="X147" s="48" t="s">
        <v>490</v>
      </c>
      <c r="Y147" s="41"/>
    </row>
    <row r="148" spans="1:25" ht="15" x14ac:dyDescent="0.25">
      <c r="A148">
        <v>2.12</v>
      </c>
      <c r="B148">
        <v>1.79</v>
      </c>
      <c r="C148" s="29">
        <f t="shared" si="26"/>
        <v>3.0357331084642114E-2</v>
      </c>
      <c r="D148" s="30">
        <f>IF(OR($A148="",$B148=""),"",A148*'MPTO_working_2-way'!$G147)</f>
        <v>2.1843575418994412</v>
      </c>
      <c r="E148" s="32">
        <f>IF(OR($A148="",$B148=""),"",B148*'MPTO_working_2-way'!$G147)</f>
        <v>1.8443396226415094</v>
      </c>
      <c r="F148" s="30">
        <f>IF(OR($A148="",$B148=""),"",'MPTO_working_2-way'!D147)</f>
        <v>2.1904871854075272</v>
      </c>
      <c r="G148" s="32">
        <f>IF(OR($A148="",$B148=""),"",'MPTO_working_2-way'!E147)</f>
        <v>1.8399922420480992</v>
      </c>
      <c r="H148" s="30">
        <f>IF(OR($A148="",$B148=""),"",'OddsRatio_working_2-way'!M147)</f>
        <v>2.1906811155751749</v>
      </c>
      <c r="I148" s="30">
        <f>IF(OR($A148="",$B148=""),"",'OddsRatio_working_2-way'!N147)</f>
        <v>1.8398554297360612</v>
      </c>
      <c r="J148" s="30">
        <f>IF('Log_working_2-way'!$D147="","",A148^('Log_working_2-way'!$D147))</f>
        <v>2.1934793420182777</v>
      </c>
      <c r="K148" s="32">
        <f>IF('Log_working_2-way'!$D147="","",B148^('Log_working_2-way'!$D147))</f>
        <v>1.8378863083703576</v>
      </c>
      <c r="L148" s="37">
        <f t="shared" si="27"/>
        <v>0.45780051150895146</v>
      </c>
      <c r="M148" s="37">
        <f t="shared" si="28"/>
        <v>0.5421994884910486</v>
      </c>
      <c r="N148" s="38">
        <v>244</v>
      </c>
      <c r="O148" s="38">
        <f t="shared" si="29"/>
        <v>128.90566037735846</v>
      </c>
      <c r="P148" s="38">
        <f t="shared" si="30"/>
        <v>107.68715083798881</v>
      </c>
      <c r="Q148" s="38">
        <f t="shared" si="31"/>
        <v>136.31284916201116</v>
      </c>
      <c r="R148" s="38">
        <f t="shared" si="32"/>
        <v>115.0943396226415</v>
      </c>
      <c r="S148" s="39">
        <f t="shared" si="33"/>
        <v>-7.4071887846527034</v>
      </c>
      <c r="T148" s="39">
        <f t="shared" si="34"/>
        <v>-7.4071887846526892</v>
      </c>
      <c r="U148" t="s">
        <v>350</v>
      </c>
      <c r="V148" t="s">
        <v>235</v>
      </c>
      <c r="W148" t="s">
        <v>438</v>
      </c>
      <c r="X148" s="48" t="s">
        <v>490</v>
      </c>
      <c r="Y148" s="41"/>
    </row>
    <row r="149" spans="1:25" ht="15" x14ac:dyDescent="0.25">
      <c r="A149">
        <v>2.29</v>
      </c>
      <c r="B149">
        <v>1.69</v>
      </c>
      <c r="C149" s="29">
        <f t="shared" si="26"/>
        <v>2.8397199038784571E-2</v>
      </c>
      <c r="D149" s="30">
        <f>IF(OR($A149="",$B149=""),"",A149*'MPTO_working_2-way'!$G148)</f>
        <v>2.3550295857988166</v>
      </c>
      <c r="E149" s="32">
        <f>IF(OR($A149="",$B149=""),"",B149*'MPTO_working_2-way'!$G148)</f>
        <v>1.7379912663755459</v>
      </c>
      <c r="F149" s="30">
        <f>IF(OR($A149="",$B149=""),"",'MPTO_working_2-way'!D148)</f>
        <v>2.3669612550074923</v>
      </c>
      <c r="G149" s="32">
        <f>IF(OR($A149="",$B149=""),"",'MPTO_working_2-way'!E148)</f>
        <v>1.7315496297621977</v>
      </c>
      <c r="H149" s="30">
        <f>IF(OR($A149="",$B149=""),"",'OddsRatio_working_2-way'!M148)</f>
        <v>2.3673204516101207</v>
      </c>
      <c r="I149" s="30">
        <f>IF(OR($A149="",$B149=""),"",'OddsRatio_working_2-way'!N148)</f>
        <v>1.7313574508612271</v>
      </c>
      <c r="J149" s="30">
        <f>IF('Log_working_2-way'!$D148="","",A149^('Log_working_2-way'!$D148))</f>
        <v>2.372791853383128</v>
      </c>
      <c r="K149" s="32">
        <f>IF('Log_working_2-way'!$D148="","",B149^('Log_working_2-way'!$D148))</f>
        <v>1.7284425512400656</v>
      </c>
      <c r="L149" s="37">
        <f t="shared" si="27"/>
        <v>0.42462311557788945</v>
      </c>
      <c r="M149" s="37">
        <f t="shared" si="28"/>
        <v>0.57537688442211055</v>
      </c>
      <c r="N149" s="38">
        <v>245</v>
      </c>
      <c r="O149" s="38">
        <f t="shared" si="29"/>
        <v>138.01310043668121</v>
      </c>
      <c r="P149" s="38">
        <f t="shared" si="30"/>
        <v>100.02958579881658</v>
      </c>
      <c r="Q149" s="38">
        <f t="shared" si="31"/>
        <v>144.97041420118344</v>
      </c>
      <c r="R149" s="38">
        <f t="shared" si="32"/>
        <v>106.98689956331879</v>
      </c>
      <c r="S149" s="39">
        <f t="shared" si="33"/>
        <v>-6.9573137645022314</v>
      </c>
      <c r="T149" s="39">
        <f t="shared" si="34"/>
        <v>-6.957313764502203</v>
      </c>
      <c r="U149" t="s">
        <v>351</v>
      </c>
      <c r="V149" t="s">
        <v>345</v>
      </c>
      <c r="W149" t="s">
        <v>438</v>
      </c>
      <c r="X149" s="48" t="s">
        <v>490</v>
      </c>
      <c r="Y149" s="41"/>
    </row>
    <row r="150" spans="1:25" ht="15" x14ac:dyDescent="0.25">
      <c r="A150">
        <v>1.81</v>
      </c>
      <c r="B150">
        <v>2.1</v>
      </c>
      <c r="C150" s="29">
        <f t="shared" si="26"/>
        <v>2.8676664035780064E-2</v>
      </c>
      <c r="D150" s="30">
        <f>IF(OR($A150="",$B150=""),"",A150*'MPTO_working_2-way'!$G149)</f>
        <v>1.861904761904762</v>
      </c>
      <c r="E150" s="32">
        <f>IF(OR($A150="",$B150=""),"",B150*'MPTO_working_2-way'!$G149)</f>
        <v>2.160220994475138</v>
      </c>
      <c r="F150" s="30">
        <f>IF(OR($A150="",$B150=""),"",'MPTO_working_2-way'!D149)</f>
        <v>1.858225372769494</v>
      </c>
      <c r="G150" s="32">
        <f>IF(OR($A150="",$B150=""),"",'MPTO_working_2-way'!E149)</f>
        <v>2.1651951011107946</v>
      </c>
      <c r="H150" s="30">
        <f>IF(OR($A150="",$B150=""),"",'OddsRatio_working_2-way'!M149)</f>
        <v>1.8581163303210331</v>
      </c>
      <c r="I150" s="30">
        <f>IF(OR($A150="",$B150=""),"",'OddsRatio_working_2-way'!N149)</f>
        <v>2.1653431646335015</v>
      </c>
      <c r="J150" s="30">
        <f>IF('Log_working_2-way'!$D149="","",A150^('Log_working_2-way'!$D149))</f>
        <v>1.8564516354578522</v>
      </c>
      <c r="K150" s="32">
        <f>IF('Log_working_2-way'!$D149="","",B150^('Log_working_2-way'!$D149))</f>
        <v>2.1676082555034109</v>
      </c>
      <c r="L150" s="37">
        <f t="shared" si="27"/>
        <v>0.53708439897698212</v>
      </c>
      <c r="M150" s="37">
        <f t="shared" si="28"/>
        <v>0.46291560102301793</v>
      </c>
      <c r="N150" s="38">
        <v>246</v>
      </c>
      <c r="O150" s="38">
        <f t="shared" si="29"/>
        <v>110.08839779005525</v>
      </c>
      <c r="P150" s="38">
        <f t="shared" si="30"/>
        <v>128.85714285714286</v>
      </c>
      <c r="Q150" s="38">
        <f t="shared" si="31"/>
        <v>117.14285714285714</v>
      </c>
      <c r="R150" s="38">
        <f t="shared" si="32"/>
        <v>135.91160220994476</v>
      </c>
      <c r="S150" s="39">
        <f t="shared" si="33"/>
        <v>-7.0544593528018851</v>
      </c>
      <c r="T150" s="39">
        <f t="shared" si="34"/>
        <v>-7.0544593528018993</v>
      </c>
      <c r="U150" t="s">
        <v>193</v>
      </c>
      <c r="V150" t="s">
        <v>344</v>
      </c>
      <c r="W150" t="s">
        <v>438</v>
      </c>
      <c r="X150" s="48" t="s">
        <v>490</v>
      </c>
      <c r="Y150" s="41"/>
    </row>
    <row r="151" spans="1:25" ht="15" x14ac:dyDescent="0.25">
      <c r="A151">
        <v>2.06</v>
      </c>
      <c r="B151">
        <v>1.85</v>
      </c>
      <c r="C151" s="29">
        <f t="shared" si="26"/>
        <v>2.5977433744424072E-2</v>
      </c>
      <c r="D151" s="30">
        <f>IF(OR($A151="",$B151=""),"",A151*'MPTO_working_2-way'!$G150)</f>
        <v>2.1135135135135137</v>
      </c>
      <c r="E151" s="32">
        <f>IF(OR($A151="",$B151=""),"",B151*'MPTO_working_2-way'!$G150)</f>
        <v>1.8980582524271847</v>
      </c>
      <c r="F151" s="30">
        <f>IF(OR($A151="",$B151=""),"",'MPTO_working_2-way'!D150)</f>
        <v>2.1166342682588173</v>
      </c>
      <c r="G151" s="32">
        <f>IF(OR($A151="",$B151=""),"",'MPTO_working_2-way'!E150)</f>
        <v>1.8955483710519774</v>
      </c>
      <c r="H151" s="30">
        <f>IF(OR($A151="",$B151=""),"",'OddsRatio_working_2-way'!M150)</f>
        <v>2.1167178800079327</v>
      </c>
      <c r="I151" s="30">
        <f>IF(OR($A151="",$B151=""),"",'OddsRatio_working_2-way'!N150)</f>
        <v>1.8954813188742858</v>
      </c>
      <c r="J151" s="30">
        <f>IF('Log_working_2-way'!$D150="","",A151^('Log_working_2-way'!$D150))</f>
        <v>2.1181333306010104</v>
      </c>
      <c r="K151" s="32">
        <f>IF('Log_working_2-way'!$D150="","",B151^('Log_working_2-way'!$D150))</f>
        <v>1.8943477245799318</v>
      </c>
      <c r="L151" s="37">
        <f t="shared" si="27"/>
        <v>0.47314578005115088</v>
      </c>
      <c r="M151" s="37">
        <f t="shared" si="28"/>
        <v>0.52685421994884907</v>
      </c>
      <c r="N151" s="38">
        <v>247</v>
      </c>
      <c r="O151" s="38">
        <f t="shared" si="29"/>
        <v>127.09708737864078</v>
      </c>
      <c r="P151" s="38">
        <f t="shared" si="30"/>
        <v>113.4864864864865</v>
      </c>
      <c r="Q151" s="38">
        <f t="shared" si="31"/>
        <v>133.51351351351349</v>
      </c>
      <c r="R151" s="38">
        <f t="shared" si="32"/>
        <v>119.90291262135922</v>
      </c>
      <c r="S151" s="39">
        <f t="shared" si="33"/>
        <v>-6.4164261348727081</v>
      </c>
      <c r="T151" s="39">
        <f t="shared" si="34"/>
        <v>-6.4164261348727223</v>
      </c>
      <c r="U151" t="s">
        <v>236</v>
      </c>
      <c r="V151" t="s">
        <v>348</v>
      </c>
      <c r="W151" t="s">
        <v>438</v>
      </c>
      <c r="X151" s="48" t="s">
        <v>490</v>
      </c>
      <c r="Y151" s="41"/>
    </row>
    <row r="152" spans="1:25" ht="15" x14ac:dyDescent="0.25">
      <c r="A152">
        <v>1.97</v>
      </c>
      <c r="B152">
        <v>1.93</v>
      </c>
      <c r="C152" s="29">
        <f t="shared" si="26"/>
        <v>2.5748928223876311E-2</v>
      </c>
      <c r="D152" s="30">
        <f>IF(OR($A152="",$B152=""),"",A152*'MPTO_working_2-way'!$G151)</f>
        <v>2.0207253886010363</v>
      </c>
      <c r="E152" s="32">
        <f>IF(OR($A152="",$B152=""),"",B152*'MPTO_working_2-way'!$G151)</f>
        <v>1.9796954314720812</v>
      </c>
      <c r="F152" s="30">
        <f>IF(OR($A152="",$B152=""),"",'MPTO_working_2-way'!D151)</f>
        <v>2.0212647191728026</v>
      </c>
      <c r="G152" s="32">
        <f>IF(OR($A152="",$B152=""),"",'MPTO_working_2-way'!E151)</f>
        <v>1.9791780536685666</v>
      </c>
      <c r="H152" s="30">
        <f>IF(OR($A152="",$B152=""),"",'OddsRatio_working_2-way'!M151)</f>
        <v>2.021278978873144</v>
      </c>
      <c r="I152" s="30">
        <f>IF(OR($A152="",$B152=""),"",'OddsRatio_working_2-way'!N151)</f>
        <v>1.9791643818062103</v>
      </c>
      <c r="J152" s="30">
        <f>IF('Log_working_2-way'!$D151="","",A152^('Log_working_2-way'!$D151))</f>
        <v>2.0215229873993761</v>
      </c>
      <c r="K152" s="32">
        <f>IF('Log_working_2-way'!$D151="","",B152^('Log_working_2-way'!$D151))</f>
        <v>1.9789304913693861</v>
      </c>
      <c r="L152" s="37">
        <f t="shared" si="27"/>
        <v>0.49487179487179483</v>
      </c>
      <c r="M152" s="37">
        <f t="shared" si="28"/>
        <v>0.50512820512820511</v>
      </c>
      <c r="N152" s="38">
        <v>248</v>
      </c>
      <c r="O152" s="38">
        <f t="shared" si="29"/>
        <v>122.11167512690355</v>
      </c>
      <c r="P152" s="38">
        <f t="shared" si="30"/>
        <v>119.50259067357514</v>
      </c>
      <c r="Q152" s="38">
        <f t="shared" si="31"/>
        <v>128.49740932642487</v>
      </c>
      <c r="R152" s="38">
        <f t="shared" si="32"/>
        <v>125.88832487309644</v>
      </c>
      <c r="S152" s="39">
        <f t="shared" si="33"/>
        <v>-6.3857341995213233</v>
      </c>
      <c r="T152" s="39">
        <f t="shared" si="34"/>
        <v>-6.3857341995212948</v>
      </c>
      <c r="U152" t="s">
        <v>355</v>
      </c>
      <c r="V152" t="s">
        <v>342</v>
      </c>
      <c r="W152" t="s">
        <v>438</v>
      </c>
      <c r="X152" s="48" t="s">
        <v>490</v>
      </c>
      <c r="Y152" s="41"/>
    </row>
    <row r="153" spans="1:25" ht="15" x14ac:dyDescent="0.25">
      <c r="A153">
        <v>2.0499999999999998</v>
      </c>
      <c r="B153">
        <v>1.76</v>
      </c>
      <c r="C153" s="29">
        <f t="shared" si="26"/>
        <v>5.598669623059882E-2</v>
      </c>
      <c r="D153" s="30">
        <f>IF(OR($A153="",$B153=""),"",A153*'MPTO_working_2-way'!$G152)</f>
        <v>2.1647727272727275</v>
      </c>
      <c r="E153" s="32">
        <f>IF(OR($A153="",$B153=""),"",B153*'MPTO_working_2-way'!$G152)</f>
        <v>1.858536585365854</v>
      </c>
      <c r="F153" s="30">
        <f>IF(OR($A153="",$B153=""),"",'MPTO_working_2-way'!D152)</f>
        <v>2.1748040988547319</v>
      </c>
      <c r="G153" s="32">
        <f>IF(OR($A153="",$B153=""),"",'MPTO_working_2-way'!E152)</f>
        <v>1.8512057465366858</v>
      </c>
      <c r="H153" s="30">
        <f>IF(OR($A153="",$B153=""),"",'OddsRatio_working_2-way'!M152)</f>
        <v>2.1754058649540684</v>
      </c>
      <c r="I153" s="30">
        <f>IF(OR($A153="",$B153=""),"",'OddsRatio_working_2-way'!N152)</f>
        <v>1.8507699593953257</v>
      </c>
      <c r="J153" s="30">
        <f>IF('Log_working_2-way'!$D152="","",A153^('Log_working_2-way'!$D152))</f>
        <v>2.1801011305976625</v>
      </c>
      <c r="K153" s="32">
        <f>IF('Log_working_2-way'!$D152="","",B153^('Log_working_2-way'!$D152))</f>
        <v>1.8473850029200891</v>
      </c>
      <c r="L153" s="37">
        <f t="shared" si="27"/>
        <v>0.46194225721784771</v>
      </c>
      <c r="M153" s="37">
        <f t="shared" si="28"/>
        <v>0.53805774278215213</v>
      </c>
      <c r="N153" s="38">
        <v>249</v>
      </c>
      <c r="O153" s="38">
        <f t="shared" si="29"/>
        <v>127.53658536585364</v>
      </c>
      <c r="P153" s="38">
        <f t="shared" si="30"/>
        <v>107.52272727272728</v>
      </c>
      <c r="Q153" s="38">
        <f t="shared" si="31"/>
        <v>141.47727272727275</v>
      </c>
      <c r="R153" s="38">
        <f t="shared" si="32"/>
        <v>121.46341463414635</v>
      </c>
      <c r="S153" s="39">
        <f t="shared" si="33"/>
        <v>-13.940687361419108</v>
      </c>
      <c r="T153" s="39">
        <f t="shared" si="34"/>
        <v>-13.940687361419066</v>
      </c>
      <c r="U153" t="s">
        <v>361</v>
      </c>
      <c r="V153" t="s">
        <v>259</v>
      </c>
      <c r="W153" t="s">
        <v>86</v>
      </c>
      <c r="X153" s="48" t="s">
        <v>490</v>
      </c>
      <c r="Y153" s="41"/>
    </row>
    <row r="154" spans="1:25" s="35" customFormat="1" ht="15" x14ac:dyDescent="0.25">
      <c r="A154">
        <v>2.64</v>
      </c>
      <c r="B154">
        <v>1.47</v>
      </c>
      <c r="C154" s="29">
        <f t="shared" si="26"/>
        <v>5.9059987631416178E-2</v>
      </c>
      <c r="D154" s="30">
        <f>IF(OR($A154="",$B154=""),"",A154*'MPTO_working_2-way'!$G153)</f>
        <v>2.795918367346939</v>
      </c>
      <c r="E154" s="32">
        <f>IF(OR($A154="",$B154=""),"",B154*'MPTO_working_2-way'!$G153)</f>
        <v>1.5568181818181817</v>
      </c>
      <c r="F154" s="30">
        <f>IF(OR($A154="",$B154=""),"",'MPTO_working_2-way'!D153)</f>
        <v>2.8632138114209829</v>
      </c>
      <c r="G154" s="32">
        <f>IF(OR($A154="",$B154=""),"",'MPTO_working_2-way'!E153)</f>
        <v>1.5367070563079115</v>
      </c>
      <c r="H154" s="30">
        <f>IF(OR($A154="",$B154=""),"",'OddsRatio_working_2-way'!M153)</f>
        <v>2.8679833249062092</v>
      </c>
      <c r="I154" s="30">
        <f>IF(OR($A154="",$B154=""),"",'OddsRatio_working_2-way'!N153)</f>
        <v>1.5353366845767802</v>
      </c>
      <c r="J154" s="30">
        <f>IF('Log_working_2-way'!$D153="","",A154^('Log_working_2-way'!$D153))</f>
        <v>2.9009953588454302</v>
      </c>
      <c r="K154" s="32">
        <f>IF('Log_working_2-way'!$D153="","",B154^('Log_working_2-way'!$D153))</f>
        <v>1.5260402111620024</v>
      </c>
      <c r="L154" s="37">
        <f t="shared" si="27"/>
        <v>0.35766423357664229</v>
      </c>
      <c r="M154" s="37">
        <f t="shared" si="28"/>
        <v>0.64233576642335777</v>
      </c>
      <c r="N154" s="38">
        <v>250</v>
      </c>
      <c r="O154" s="38">
        <f t="shared" si="29"/>
        <v>155.30303030303031</v>
      </c>
      <c r="P154" s="38">
        <f t="shared" si="30"/>
        <v>79.931972789115648</v>
      </c>
      <c r="Q154" s="38">
        <f t="shared" si="31"/>
        <v>170.06802721088434</v>
      </c>
      <c r="R154" s="38">
        <f t="shared" si="32"/>
        <v>94.696969696969703</v>
      </c>
      <c r="S154" s="39">
        <f t="shared" si="33"/>
        <v>-14.764996907854027</v>
      </c>
      <c r="T154" s="39">
        <f t="shared" si="34"/>
        <v>-14.764996907854055</v>
      </c>
      <c r="U154" t="s">
        <v>424</v>
      </c>
      <c r="V154" t="s">
        <v>360</v>
      </c>
      <c r="W154" t="s">
        <v>86</v>
      </c>
      <c r="X154" s="48" t="s">
        <v>490</v>
      </c>
      <c r="Y154" s="41"/>
    </row>
    <row r="155" spans="1:25" ht="15" x14ac:dyDescent="0.25">
      <c r="A155">
        <v>2.4700000000000002</v>
      </c>
      <c r="B155">
        <v>1.53</v>
      </c>
      <c r="C155" s="29">
        <f t="shared" si="26"/>
        <v>5.845307083697171E-2</v>
      </c>
      <c r="D155" s="30">
        <f>IF(OR($A155="",$B155=""),"",A155*'MPTO_working_2-way'!$G154)</f>
        <v>2.6143790849673203</v>
      </c>
      <c r="E155" s="32">
        <f>IF(OR($A155="",$B155=""),"",B155*'MPTO_working_2-way'!$G154)</f>
        <v>1.6194331983805668</v>
      </c>
      <c r="F155" s="30">
        <f>IF(OR($A155="",$B155=""),"",'MPTO_working_2-way'!D154)</f>
        <v>2.6621816772920996</v>
      </c>
      <c r="G155" s="32">
        <f>IF(OR($A155="",$B155=""),"",'MPTO_working_2-way'!E154)</f>
        <v>1.6016189527664173</v>
      </c>
      <c r="H155" s="30">
        <f>IF(OR($A155="",$B155=""),"",'OddsRatio_working_2-way'!M154)</f>
        <v>2.665408330008102</v>
      </c>
      <c r="I155" s="30">
        <f>IF(OR($A155="",$B155=""),"",'OddsRatio_working_2-way'!N154)</f>
        <v>1.6004533434723087</v>
      </c>
      <c r="J155" s="30">
        <f>IF('Log_working_2-way'!$D154="","",A155^('Log_working_2-way'!$D154))</f>
        <v>2.6885220368567726</v>
      </c>
      <c r="K155" s="32">
        <f>IF('Log_working_2-way'!$D154="","",B155^('Log_working_2-way'!$D154))</f>
        <v>1.5922339052518071</v>
      </c>
      <c r="L155" s="37">
        <f t="shared" si="27"/>
        <v>0.38250000000000001</v>
      </c>
      <c r="M155" s="37">
        <f t="shared" si="28"/>
        <v>0.61750000000000005</v>
      </c>
      <c r="N155" s="38">
        <v>251</v>
      </c>
      <c r="O155" s="38">
        <f t="shared" si="29"/>
        <v>149.38056680161944</v>
      </c>
      <c r="P155" s="38">
        <f t="shared" si="30"/>
        <v>86.947712418300668</v>
      </c>
      <c r="Q155" s="38">
        <f t="shared" si="31"/>
        <v>164.05228758169935</v>
      </c>
      <c r="R155" s="38">
        <f t="shared" si="32"/>
        <v>101.61943319838056</v>
      </c>
      <c r="S155" s="39">
        <f t="shared" si="33"/>
        <v>-14.671720780079909</v>
      </c>
      <c r="T155" s="39">
        <f t="shared" si="34"/>
        <v>-14.671720780079895</v>
      </c>
      <c r="U155" t="s">
        <v>111</v>
      </c>
      <c r="V155" t="s">
        <v>358</v>
      </c>
      <c r="W155" t="s">
        <v>86</v>
      </c>
      <c r="X155" s="48" t="s">
        <v>490</v>
      </c>
      <c r="Y155" s="41"/>
    </row>
    <row r="156" spans="1:25" ht="15" x14ac:dyDescent="0.25">
      <c r="A156">
        <v>2.39</v>
      </c>
      <c r="B156">
        <v>1.53</v>
      </c>
      <c r="C156" s="29">
        <f t="shared" si="26"/>
        <v>7.2004813082834129E-2</v>
      </c>
      <c r="D156" s="30">
        <f>IF(OR($A156="",$B156=""),"",A156*'MPTO_working_2-way'!$G155)</f>
        <v>2.5620915032679736</v>
      </c>
      <c r="E156" s="32">
        <f>IF(OR($A156="",$B156=""),"",B156*'MPTO_working_2-way'!$G155)</f>
        <v>1.6401673640167362</v>
      </c>
      <c r="F156" s="30">
        <f>IF(OR($A156="",$B156=""),"",'MPTO_working_2-way'!D155)</f>
        <v>2.6150105481460288</v>
      </c>
      <c r="G156" s="32">
        <f>IF(OR($A156="",$B156=""),"",'MPTO_working_2-way'!E155)</f>
        <v>1.6191910022804259</v>
      </c>
      <c r="H156" s="30">
        <f>IF(OR($A156="",$B156=""),"",'OddsRatio_working_2-way'!M155)</f>
        <v>2.6194571650506728</v>
      </c>
      <c r="I156" s="30">
        <f>IF(OR($A156="",$B156=""),"",'OddsRatio_working_2-way'!N155)</f>
        <v>1.6174908614941415</v>
      </c>
      <c r="J156" s="30">
        <f>IF('Log_working_2-way'!$D155="","",A156^('Log_working_2-way'!$D155))</f>
        <v>2.6454386186012213</v>
      </c>
      <c r="K156" s="32">
        <f>IF('Log_working_2-way'!$D155="","",B156^('Log_working_2-way'!$D155))</f>
        <v>1.6077406891127941</v>
      </c>
      <c r="L156" s="37">
        <f t="shared" si="27"/>
        <v>0.39030612244897961</v>
      </c>
      <c r="M156" s="37">
        <f t="shared" si="28"/>
        <v>0.60969387755102045</v>
      </c>
      <c r="N156" s="38">
        <v>252</v>
      </c>
      <c r="O156" s="38">
        <f t="shared" si="29"/>
        <v>146.56066945606699</v>
      </c>
      <c r="P156" s="38">
        <f t="shared" si="30"/>
        <v>87.294117647058826</v>
      </c>
      <c r="Q156" s="38">
        <f t="shared" si="31"/>
        <v>164.70588235294119</v>
      </c>
      <c r="R156" s="38">
        <f t="shared" si="32"/>
        <v>105.43933054393305</v>
      </c>
      <c r="S156" s="39">
        <f t="shared" si="33"/>
        <v>-18.145212896874199</v>
      </c>
      <c r="T156" s="39">
        <f t="shared" si="34"/>
        <v>-18.145212896874227</v>
      </c>
      <c r="U156" t="s">
        <v>260</v>
      </c>
      <c r="V156" t="s">
        <v>258</v>
      </c>
      <c r="W156" t="s">
        <v>86</v>
      </c>
      <c r="X156" s="48" t="s">
        <v>490</v>
      </c>
      <c r="Y156" s="41"/>
    </row>
    <row r="157" spans="1:25" ht="15" x14ac:dyDescent="0.25">
      <c r="A157">
        <v>2.17</v>
      </c>
      <c r="B157">
        <v>1.68</v>
      </c>
      <c r="C157" s="29">
        <f t="shared" si="26"/>
        <v>5.6067588325652729E-2</v>
      </c>
      <c r="D157" s="30">
        <f>IF(OR($A157="",$B157=""),"",A157*'MPTO_working_2-way'!$G156)</f>
        <v>2.2916666666666665</v>
      </c>
      <c r="E157" s="32">
        <f>IF(OR($A157="",$B157=""),"",B157*'MPTO_working_2-way'!$G156)</f>
        <v>1.7741935483870965</v>
      </c>
      <c r="F157" s="30">
        <f>IF(OR($A157="",$B157=""),"",'MPTO_working_2-way'!D156)</f>
        <v>2.3105590062111796</v>
      </c>
      <c r="G157" s="32">
        <f>IF(OR($A157="",$B157=""),"",'MPTO_working_2-way'!E156)</f>
        <v>1.76303317535545</v>
      </c>
      <c r="H157" s="30">
        <f>IF(OR($A157="",$B157=""),"",'OddsRatio_working_2-way'!M156)</f>
        <v>2.311711948292809</v>
      </c>
      <c r="I157" s="30">
        <f>IF(OR($A157="",$B157=""),"",'OddsRatio_working_2-way'!N156)</f>
        <v>1.7623624998624872</v>
      </c>
      <c r="J157" s="30">
        <f>IF('Log_working_2-way'!$D156="","",A157^('Log_working_2-way'!$D156))</f>
        <v>2.3206218174677646</v>
      </c>
      <c r="K157" s="32">
        <f>IF('Log_working_2-way'!$D156="","",B157^('Log_working_2-way'!$D156))</f>
        <v>1.7572190514877359</v>
      </c>
      <c r="L157" s="37">
        <f t="shared" si="27"/>
        <v>0.4363636363636364</v>
      </c>
      <c r="M157" s="37">
        <f t="shared" si="28"/>
        <v>0.56363636363636371</v>
      </c>
      <c r="N157" s="38">
        <v>253</v>
      </c>
      <c r="O157" s="38">
        <f t="shared" si="29"/>
        <v>136.41013824884791</v>
      </c>
      <c r="P157" s="38">
        <f t="shared" si="30"/>
        <v>102.40476190476188</v>
      </c>
      <c r="Q157" s="38">
        <f t="shared" si="31"/>
        <v>150.5952380952381</v>
      </c>
      <c r="R157" s="38">
        <f t="shared" si="32"/>
        <v>116.58986175115207</v>
      </c>
      <c r="S157" s="39">
        <f t="shared" si="33"/>
        <v>-14.185099846390187</v>
      </c>
      <c r="T157" s="39">
        <f t="shared" si="34"/>
        <v>-14.185099846390187</v>
      </c>
      <c r="U157" t="s">
        <v>110</v>
      </c>
      <c r="V157" t="s">
        <v>359</v>
      </c>
      <c r="W157" t="s">
        <v>86</v>
      </c>
      <c r="X157" s="48" t="s">
        <v>490</v>
      </c>
      <c r="Y157" s="41"/>
    </row>
    <row r="158" spans="1:25" ht="15" x14ac:dyDescent="0.25">
      <c r="A158">
        <v>2.08</v>
      </c>
      <c r="B158">
        <v>1.74</v>
      </c>
      <c r="C158" s="29">
        <f t="shared" si="26"/>
        <v>5.5481874447391721E-2</v>
      </c>
      <c r="D158" s="30">
        <f>IF(OR($A158="",$B158=""),"",A158*'MPTO_working_2-way'!$G157)</f>
        <v>2.195402298850575</v>
      </c>
      <c r="E158" s="32">
        <f>IF(OR($A158="",$B158=""),"",B158*'MPTO_working_2-way'!$G157)</f>
        <v>1.8365384615384617</v>
      </c>
      <c r="F158" s="30">
        <f>IF(OR($A158="",$B158=""),"",'MPTO_working_2-way'!D157)</f>
        <v>2.2073676506464994</v>
      </c>
      <c r="G158" s="32">
        <f>IF(OR($A158="",$B158=""),"",'MPTO_working_2-way'!E157)</f>
        <v>1.8282481309355427</v>
      </c>
      <c r="H158" s="30">
        <f>IF(OR($A158="",$B158=""),"",'OddsRatio_working_2-way'!M157)</f>
        <v>2.2080808993852443</v>
      </c>
      <c r="I158" s="30">
        <f>IF(OR($A158="",$B158=""),"",'OddsRatio_working_2-way'!N157)</f>
        <v>1.8277591347639637</v>
      </c>
      <c r="J158" s="30">
        <f>IF('Log_working_2-way'!$D157="","",A158^('Log_working_2-way'!$D157))</f>
        <v>2.2136881219405091</v>
      </c>
      <c r="K158" s="32">
        <f>IF('Log_working_2-way'!$D157="","",B158^('Log_working_2-way'!$D157))</f>
        <v>1.823934898859128</v>
      </c>
      <c r="L158" s="37">
        <f t="shared" si="27"/>
        <v>0.4554973821989528</v>
      </c>
      <c r="M158" s="37">
        <f t="shared" si="28"/>
        <v>0.54450261780104703</v>
      </c>
      <c r="N158" s="38">
        <v>254</v>
      </c>
      <c r="O158" s="38">
        <f t="shared" si="29"/>
        <v>131.88461538461539</v>
      </c>
      <c r="P158" s="38">
        <f t="shared" si="30"/>
        <v>108.02298850574711</v>
      </c>
      <c r="Q158" s="38">
        <f t="shared" si="31"/>
        <v>145.97701149425288</v>
      </c>
      <c r="R158" s="38">
        <f t="shared" si="32"/>
        <v>122.1153846153846</v>
      </c>
      <c r="S158" s="39">
        <f t="shared" si="33"/>
        <v>-14.092396109637491</v>
      </c>
      <c r="T158" s="39">
        <f t="shared" si="34"/>
        <v>-14.092396109637491</v>
      </c>
      <c r="U158" t="s">
        <v>356</v>
      </c>
      <c r="V158" t="s">
        <v>257</v>
      </c>
      <c r="W158" t="s">
        <v>86</v>
      </c>
      <c r="X158" s="48" t="s">
        <v>490</v>
      </c>
      <c r="Y158" s="41"/>
    </row>
    <row r="159" spans="1:25" ht="15" x14ac:dyDescent="0.25">
      <c r="A159">
        <v>2.1800000000000002</v>
      </c>
      <c r="B159">
        <v>1.68</v>
      </c>
      <c r="C159" s="29">
        <f t="shared" si="26"/>
        <v>5.3953691568370488E-2</v>
      </c>
      <c r="D159" s="30">
        <f>IF(OR($A159="",$B159=""),"",A159*'MPTO_working_2-way'!$G158)</f>
        <v>2.2976190476190479</v>
      </c>
      <c r="E159" s="32">
        <f>IF(OR($A159="",$B159=""),"",B159*'MPTO_working_2-way'!$G158)</f>
        <v>1.7706422018348624</v>
      </c>
      <c r="F159" s="30">
        <f>IF(OR($A159="",$B159=""),"",'MPTO_working_2-way'!D158)</f>
        <v>2.3162155325069569</v>
      </c>
      <c r="G159" s="32">
        <f>IF(OR($A159="",$B159=""),"",'MPTO_working_2-way'!E158)</f>
        <v>1.7597539880837978</v>
      </c>
      <c r="H159" s="30">
        <f>IF(OR($A159="",$B159=""),"",'OddsRatio_working_2-way'!M158)</f>
        <v>2.3173056280328646</v>
      </c>
      <c r="I159" s="30">
        <f>IF(OR($A159="",$B159=""),"",'OddsRatio_working_2-way'!N158)</f>
        <v>1.7591252771714809</v>
      </c>
      <c r="J159" s="30">
        <f>IF('Log_working_2-way'!$D158="","",A159^('Log_working_2-way'!$D158))</f>
        <v>2.3260581240200584</v>
      </c>
      <c r="K159" s="32">
        <f>IF('Log_working_2-way'!$D158="","",B159^('Log_working_2-way'!$D158))</f>
        <v>1.7541147570259803</v>
      </c>
      <c r="L159" s="37">
        <f t="shared" si="27"/>
        <v>0.43523316062176159</v>
      </c>
      <c r="M159" s="37">
        <f t="shared" si="28"/>
        <v>0.56476683937823835</v>
      </c>
      <c r="N159" s="38">
        <v>255</v>
      </c>
      <c r="O159" s="38">
        <f t="shared" si="29"/>
        <v>138.02752293577984</v>
      </c>
      <c r="P159" s="38">
        <f t="shared" si="30"/>
        <v>103.21428571428569</v>
      </c>
      <c r="Q159" s="38">
        <f t="shared" si="31"/>
        <v>151.78571428571428</v>
      </c>
      <c r="R159" s="38">
        <f t="shared" si="32"/>
        <v>116.97247706422017</v>
      </c>
      <c r="S159" s="39">
        <f t="shared" si="33"/>
        <v>-13.758191349934435</v>
      </c>
      <c r="T159" s="39">
        <f t="shared" si="34"/>
        <v>-13.758191349934478</v>
      </c>
      <c r="U159" t="s">
        <v>357</v>
      </c>
      <c r="V159" t="s">
        <v>423</v>
      </c>
      <c r="W159" t="s">
        <v>86</v>
      </c>
      <c r="X159" s="48" t="s">
        <v>490</v>
      </c>
      <c r="Y159" s="41"/>
    </row>
    <row r="160" spans="1:25" ht="15" x14ac:dyDescent="0.25">
      <c r="A160">
        <v>1.83</v>
      </c>
      <c r="B160">
        <v>2.0699999999999998</v>
      </c>
      <c r="C160" s="29">
        <f t="shared" si="26"/>
        <v>2.9539874871307603E-2</v>
      </c>
      <c r="D160" s="30">
        <f>IF(OR($A160="",$B160=""),"",A160*'MPTO_working_2-way'!$G159)</f>
        <v>1.8840579710144929</v>
      </c>
      <c r="E160" s="32">
        <f>IF(OR($A160="",$B160=""),"",B160*'MPTO_working_2-way'!$G159)</f>
        <v>2.1311475409836067</v>
      </c>
      <c r="F160" s="30">
        <f>IF(OR($A160="",$B160=""),"",'MPTO_working_2-way'!D159)</f>
        <v>1.8808371192373576</v>
      </c>
      <c r="G160" s="32">
        <f>IF(OR($A160="",$B160=""),"",'MPTO_working_2-way'!E159)</f>
        <v>2.1352836729517204</v>
      </c>
      <c r="H160" s="30">
        <f>IF(OR($A160="",$B160=""),"",'OddsRatio_working_2-way'!M159)</f>
        <v>1.8807388571985679</v>
      </c>
      <c r="I160" s="30">
        <f>IF(OR($A160="",$B160=""),"",'OddsRatio_working_2-way'!N159)</f>
        <v>2.1354103339788768</v>
      </c>
      <c r="J160" s="30">
        <f>IF('Log_working_2-way'!$D159="","",A160^('Log_working_2-way'!$D159))</f>
        <v>1.8792804075818812</v>
      </c>
      <c r="K160" s="32">
        <f>IF('Log_working_2-way'!$D159="","",B160^('Log_working_2-way'!$D159))</f>
        <v>2.137293622577233</v>
      </c>
      <c r="L160" s="37">
        <f t="shared" si="27"/>
        <v>0.53076923076923077</v>
      </c>
      <c r="M160" s="37">
        <f t="shared" si="28"/>
        <v>0.46923076923076917</v>
      </c>
      <c r="N160" s="38">
        <v>256</v>
      </c>
      <c r="O160" s="38">
        <f t="shared" si="29"/>
        <v>116.10928961748634</v>
      </c>
      <c r="P160" s="38">
        <f t="shared" si="30"/>
        <v>132.32850241545893</v>
      </c>
      <c r="Q160" s="38">
        <f t="shared" si="31"/>
        <v>123.67149758454107</v>
      </c>
      <c r="R160" s="38">
        <f t="shared" si="32"/>
        <v>139.89071038251365</v>
      </c>
      <c r="S160" s="39">
        <f t="shared" si="33"/>
        <v>-7.5622079670547322</v>
      </c>
      <c r="T160" s="39">
        <f t="shared" si="34"/>
        <v>-7.562207967054718</v>
      </c>
      <c r="U160" t="s">
        <v>366</v>
      </c>
      <c r="V160" t="s">
        <v>364</v>
      </c>
      <c r="W160" t="s">
        <v>446</v>
      </c>
      <c r="X160" s="48" t="s">
        <v>490</v>
      </c>
      <c r="Y160" s="41"/>
    </row>
    <row r="161" spans="1:25" ht="15" x14ac:dyDescent="0.25">
      <c r="A161">
        <v>2.12</v>
      </c>
      <c r="B161">
        <v>1.79</v>
      </c>
      <c r="C161" s="29">
        <f t="shared" si="26"/>
        <v>3.0357331084642114E-2</v>
      </c>
      <c r="D161" s="30">
        <f>IF(OR($A161="",$B161=""),"",A161*'MPTO_working_2-way'!$G160)</f>
        <v>2.1843575418994412</v>
      </c>
      <c r="E161" s="32">
        <f>IF(OR($A161="",$B161=""),"",B161*'MPTO_working_2-way'!$G160)</f>
        <v>1.8443396226415094</v>
      </c>
      <c r="F161" s="30">
        <f>IF(OR($A161="",$B161=""),"",'MPTO_working_2-way'!D160)</f>
        <v>2.1904871854075272</v>
      </c>
      <c r="G161" s="32">
        <f>IF(OR($A161="",$B161=""),"",'MPTO_working_2-way'!E160)</f>
        <v>1.8399922420480992</v>
      </c>
      <c r="H161" s="30">
        <f>IF(OR($A161="",$B161=""),"",'OddsRatio_working_2-way'!M160)</f>
        <v>2.1906811155751749</v>
      </c>
      <c r="I161" s="30">
        <f>IF(OR($A161="",$B161=""),"",'OddsRatio_working_2-way'!N160)</f>
        <v>1.8398554297360612</v>
      </c>
      <c r="J161" s="30">
        <f>IF('Log_working_2-way'!$D160="","",A161^('Log_working_2-way'!$D160))</f>
        <v>2.1934793420182777</v>
      </c>
      <c r="K161" s="32">
        <f>IF('Log_working_2-way'!$D160="","",B161^('Log_working_2-way'!$D160))</f>
        <v>1.8378863083703576</v>
      </c>
      <c r="L161" s="37">
        <f t="shared" si="27"/>
        <v>0.45780051150895146</v>
      </c>
      <c r="M161" s="37">
        <f t="shared" si="28"/>
        <v>0.5421994884910486</v>
      </c>
      <c r="N161" s="38">
        <v>257</v>
      </c>
      <c r="O161" s="38">
        <f t="shared" si="29"/>
        <v>135.77358490566039</v>
      </c>
      <c r="P161" s="38">
        <f t="shared" si="30"/>
        <v>113.4245810055866</v>
      </c>
      <c r="Q161" s="38">
        <f t="shared" si="31"/>
        <v>143.57541899441341</v>
      </c>
      <c r="R161" s="38">
        <f t="shared" si="32"/>
        <v>121.22641509433961</v>
      </c>
      <c r="S161" s="39">
        <f t="shared" si="33"/>
        <v>-7.8018340887530258</v>
      </c>
      <c r="T161" s="39">
        <f t="shared" si="34"/>
        <v>-7.8018340887530115</v>
      </c>
      <c r="U161" t="s">
        <v>262</v>
      </c>
      <c r="V161" t="s">
        <v>265</v>
      </c>
      <c r="W161" t="s">
        <v>446</v>
      </c>
      <c r="X161" s="48" t="s">
        <v>490</v>
      </c>
      <c r="Y161" s="41"/>
    </row>
    <row r="162" spans="1:25" ht="15" x14ac:dyDescent="0.25">
      <c r="A162">
        <v>1.76</v>
      </c>
      <c r="B162">
        <v>2.17</v>
      </c>
      <c r="C162" s="29">
        <f t="shared" si="26"/>
        <v>2.9011311269375728E-2</v>
      </c>
      <c r="D162" s="30">
        <f>IF(OR($A162="",$B162=""),"",A162*'MPTO_working_2-way'!$G161)</f>
        <v>1.8110599078341012</v>
      </c>
      <c r="E162" s="32">
        <f>IF(OR($A162="",$B162=""),"",B162*'MPTO_working_2-way'!$G161)</f>
        <v>2.2329545454545454</v>
      </c>
      <c r="F162" s="30">
        <f>IF(OR($A162="",$B162=""),"",'MPTO_working_2-way'!D161)</f>
        <v>1.8061099025820484</v>
      </c>
      <c r="G162" s="32">
        <f>IF(OR($A162="",$B162=""),"",'MPTO_working_2-way'!E161)</f>
        <v>2.2405256365129644</v>
      </c>
      <c r="H162" s="30">
        <f>IF(OR($A162="",$B162=""),"",'OddsRatio_working_2-way'!M161)</f>
        <v>1.8059606997693183</v>
      </c>
      <c r="I162" s="30">
        <f>IF(OR($A162="",$B162=""),"",'OddsRatio_working_2-way'!N161)</f>
        <v>2.2407552878027661</v>
      </c>
      <c r="J162" s="30">
        <f>IF('Log_working_2-way'!$D161="","",A162^('Log_working_2-way'!$D161))</f>
        <v>1.8037209689479914</v>
      </c>
      <c r="K162" s="32">
        <f>IF('Log_working_2-way'!$D161="","",B162^('Log_working_2-way'!$D161))</f>
        <v>2.2442129030289037</v>
      </c>
      <c r="L162" s="37">
        <f t="shared" si="27"/>
        <v>0.55216284987277364</v>
      </c>
      <c r="M162" s="37">
        <f t="shared" si="28"/>
        <v>0.44783715012722647</v>
      </c>
      <c r="N162" s="38">
        <v>258</v>
      </c>
      <c r="O162" s="38">
        <f t="shared" si="29"/>
        <v>111.40909090909091</v>
      </c>
      <c r="P162" s="38">
        <f t="shared" si="30"/>
        <v>139.10599078341014</v>
      </c>
      <c r="Q162" s="38">
        <f t="shared" si="31"/>
        <v>118.89400921658986</v>
      </c>
      <c r="R162" s="38">
        <f t="shared" si="32"/>
        <v>146.59090909090909</v>
      </c>
      <c r="S162" s="39">
        <f t="shared" si="33"/>
        <v>-7.4849183074989583</v>
      </c>
      <c r="T162" s="39">
        <f t="shared" si="34"/>
        <v>-7.4849183074989583</v>
      </c>
      <c r="U162" t="s">
        <v>426</v>
      </c>
      <c r="V162" t="s">
        <v>368</v>
      </c>
      <c r="W162" t="s">
        <v>446</v>
      </c>
      <c r="X162" s="48" t="s">
        <v>490</v>
      </c>
      <c r="Y162" s="41"/>
    </row>
    <row r="163" spans="1:25" ht="15" x14ac:dyDescent="0.25">
      <c r="A163">
        <v>1.65</v>
      </c>
      <c r="B163">
        <v>2.36</v>
      </c>
      <c r="C163" s="29">
        <f t="shared" si="26"/>
        <v>2.9789419619928204E-2</v>
      </c>
      <c r="D163" s="30">
        <f>IF(OR($A163="",$B163=""),"",A163*'MPTO_working_2-way'!$G162)</f>
        <v>1.6991525423728815</v>
      </c>
      <c r="E163" s="32">
        <f>IF(OR($A163="",$B163=""),"",B163*'MPTO_working_2-way'!$G162)</f>
        <v>2.4303030303030306</v>
      </c>
      <c r="F163" s="30">
        <f>IF(OR($A163="",$B163=""),"",'MPTO_working_2-way'!D162)</f>
        <v>1.691572545612511</v>
      </c>
      <c r="G163" s="32">
        <f>IF(OR($A163="",$B163=""),"",'MPTO_working_2-way'!E162)</f>
        <v>2.4459798994974875</v>
      </c>
      <c r="H163" s="30">
        <f>IF(OR($A163="",$B163=""),"",'OddsRatio_working_2-way'!M162)</f>
        <v>1.6913328984437157</v>
      </c>
      <c r="I163" s="30">
        <f>IF(OR($A163="",$B163=""),"",'OddsRatio_working_2-way'!N162)</f>
        <v>2.4464811413591585</v>
      </c>
      <c r="J163" s="30">
        <f>IF('Log_working_2-way'!$D162="","",A163^('Log_working_2-way'!$D162))</f>
        <v>1.6878976211702592</v>
      </c>
      <c r="K163" s="32">
        <f>IF('Log_working_2-way'!$D162="","",B163^('Log_working_2-way'!$D162))</f>
        <v>2.4537046927110477</v>
      </c>
      <c r="L163" s="37">
        <f t="shared" si="27"/>
        <v>0.58852867830423938</v>
      </c>
      <c r="M163" s="37">
        <f t="shared" si="28"/>
        <v>0.41147132169576056</v>
      </c>
      <c r="N163" s="38">
        <v>259</v>
      </c>
      <c r="O163" s="38">
        <f t="shared" si="29"/>
        <v>102.03030303030302</v>
      </c>
      <c r="P163" s="38">
        <f t="shared" si="30"/>
        <v>149.25423728813561</v>
      </c>
      <c r="Q163" s="38">
        <f t="shared" si="31"/>
        <v>109.74576271186442</v>
      </c>
      <c r="R163" s="38">
        <f t="shared" si="32"/>
        <v>156.96969696969697</v>
      </c>
      <c r="S163" s="39">
        <f t="shared" si="33"/>
        <v>-7.7154596815613985</v>
      </c>
      <c r="T163" s="39">
        <f t="shared" si="34"/>
        <v>-7.7154596815613559</v>
      </c>
      <c r="U163" t="s">
        <v>266</v>
      </c>
      <c r="V163" t="s">
        <v>370</v>
      </c>
      <c r="W163" t="s">
        <v>446</v>
      </c>
      <c r="X163" s="48" t="s">
        <v>490</v>
      </c>
      <c r="Y163" s="41"/>
    </row>
    <row r="164" spans="1:25" ht="15" x14ac:dyDescent="0.25">
      <c r="A164">
        <v>1.68</v>
      </c>
      <c r="B164">
        <v>2.29</v>
      </c>
      <c r="C164" s="29">
        <f t="shared" si="26"/>
        <v>3.1919317945518833E-2</v>
      </c>
      <c r="D164" s="30">
        <f>IF(OR($A164="",$B164=""),"",A164*'MPTO_working_2-way'!$G163)</f>
        <v>1.7336244541484715</v>
      </c>
      <c r="E164" s="32">
        <f>IF(OR($A164="",$B164=""),"",B164*'MPTO_working_2-way'!$G163)</f>
        <v>2.3630952380952381</v>
      </c>
      <c r="F164" s="30">
        <f>IF(OR($A164="",$B164=""),"",'MPTO_working_2-way'!D163)</f>
        <v>1.7262855604415328</v>
      </c>
      <c r="G164" s="32">
        <f>IF(OR($A164="",$B164=""),"",'MPTO_working_2-way'!E163)</f>
        <v>2.3768688990485605</v>
      </c>
      <c r="H164" s="30">
        <f>IF(OR($A164="",$B164=""),"",'OddsRatio_working_2-way'!M163)</f>
        <v>1.7260384169902692</v>
      </c>
      <c r="I164" s="30">
        <f>IF(OR($A164="",$B164=""),"",'OddsRatio_working_2-way'!N163)</f>
        <v>2.3773375851727168</v>
      </c>
      <c r="J164" s="30">
        <f>IF('Log_working_2-way'!$D163="","",A164^('Log_working_2-way'!$D163))</f>
        <v>1.7227098761530257</v>
      </c>
      <c r="K164" s="32">
        <f>IF('Log_working_2-way'!$D163="","",B164^('Log_working_2-way'!$D163))</f>
        <v>2.3836811049586637</v>
      </c>
      <c r="L164" s="37">
        <f t="shared" si="27"/>
        <v>0.57682619647355171</v>
      </c>
      <c r="M164" s="37">
        <f t="shared" si="28"/>
        <v>0.42317380352644834</v>
      </c>
      <c r="N164" s="38">
        <v>260</v>
      </c>
      <c r="O164" s="38">
        <f t="shared" si="29"/>
        <v>105.23809523809524</v>
      </c>
      <c r="P164" s="38">
        <f t="shared" si="30"/>
        <v>146.46288209606988</v>
      </c>
      <c r="Q164" s="38">
        <f t="shared" si="31"/>
        <v>113.53711790393014</v>
      </c>
      <c r="R164" s="38">
        <f t="shared" si="32"/>
        <v>154.76190476190476</v>
      </c>
      <c r="S164" s="39">
        <f t="shared" si="33"/>
        <v>-8.2990226658348973</v>
      </c>
      <c r="T164" s="39">
        <f t="shared" si="34"/>
        <v>-8.2990226658348831</v>
      </c>
      <c r="U164" t="s">
        <v>373</v>
      </c>
      <c r="V164" t="s">
        <v>425</v>
      </c>
      <c r="W164" t="s">
        <v>446</v>
      </c>
      <c r="X164" s="48" t="s">
        <v>490</v>
      </c>
      <c r="Y164" s="41"/>
    </row>
    <row r="165" spans="1:25" ht="15" x14ac:dyDescent="0.25">
      <c r="A165">
        <v>2.0499999999999998</v>
      </c>
      <c r="B165">
        <v>1.86</v>
      </c>
      <c r="C165" s="29">
        <f t="shared" si="26"/>
        <v>2.5439286650930981E-2</v>
      </c>
      <c r="D165" s="30">
        <f>IF(OR($A165="",$B165=""),"",A165*'MPTO_working_2-way'!$G164)</f>
        <v>2.1021505376344085</v>
      </c>
      <c r="E165" s="32">
        <f>IF(OR($A165="",$B165=""),"",B165*'MPTO_working_2-way'!$G164)</f>
        <v>1.9073170731707316</v>
      </c>
      <c r="F165" s="30">
        <f>IF(OR($A165="",$B165=""),"",'MPTO_working_2-way'!D164)</f>
        <v>2.1048854540436102</v>
      </c>
      <c r="G165" s="32">
        <f>IF(OR($A165="",$B165=""),"",'MPTO_working_2-way'!E164)</f>
        <v>1.905071196602548</v>
      </c>
      <c r="H165" s="30">
        <f>IF(OR($A165="",$B165=""),"",'OddsRatio_working_2-way'!M164)</f>
        <v>2.1049571179725204</v>
      </c>
      <c r="I165" s="30">
        <f>IF(OR($A165="",$B165=""),"",'OddsRatio_working_2-way'!N164)</f>
        <v>1.9050124966251125</v>
      </c>
      <c r="J165" s="30">
        <f>IF('Log_working_2-way'!$D164="","",A165^('Log_working_2-way'!$D164))</f>
        <v>2.1061965618695773</v>
      </c>
      <c r="K165" s="32">
        <f>IF('Log_working_2-way'!$D164="","",B165^('Log_working_2-way'!$D164))</f>
        <v>1.9039984704977753</v>
      </c>
      <c r="L165" s="37">
        <f t="shared" si="27"/>
        <v>0.47570332480818417</v>
      </c>
      <c r="M165" s="37">
        <f t="shared" si="28"/>
        <v>0.52429667519181589</v>
      </c>
      <c r="N165" s="38">
        <v>261</v>
      </c>
      <c r="O165" s="38">
        <f t="shared" si="29"/>
        <v>133.6829268292683</v>
      </c>
      <c r="P165" s="38">
        <f t="shared" si="30"/>
        <v>120.67741935483872</v>
      </c>
      <c r="Q165" s="38">
        <f t="shared" si="31"/>
        <v>140.32258064516128</v>
      </c>
      <c r="R165" s="38">
        <f t="shared" si="32"/>
        <v>127.31707317073172</v>
      </c>
      <c r="S165" s="39">
        <f t="shared" si="33"/>
        <v>-6.6396538158929843</v>
      </c>
      <c r="T165" s="39">
        <f t="shared" si="34"/>
        <v>-6.6396538158929985</v>
      </c>
      <c r="U165" t="s">
        <v>263</v>
      </c>
      <c r="V165" t="s">
        <v>362</v>
      </c>
      <c r="W165" t="s">
        <v>446</v>
      </c>
      <c r="X165" s="48" t="s">
        <v>490</v>
      </c>
      <c r="Y165" s="41"/>
    </row>
    <row r="166" spans="1:25" ht="15" x14ac:dyDescent="0.25">
      <c r="A166">
        <v>2.17</v>
      </c>
      <c r="B166">
        <v>1.75</v>
      </c>
      <c r="C166" s="29">
        <f t="shared" si="26"/>
        <v>3.2258064516129004E-2</v>
      </c>
      <c r="D166" s="30">
        <f>IF(OR($A166="",$B166=""),"",A166*'MPTO_working_2-way'!$G165)</f>
        <v>2.2399999999999998</v>
      </c>
      <c r="E166" s="32">
        <f>IF(OR($A166="",$B166=""),"",B166*'MPTO_working_2-way'!$G165)</f>
        <v>1.8064516129032258</v>
      </c>
      <c r="F166" s="30">
        <f>IF(OR($A166="",$B166=""),"",'MPTO_working_2-way'!D165)</f>
        <v>2.2487046632124348</v>
      </c>
      <c r="G166" s="32">
        <f>IF(OR($A166="",$B166=""),"",'MPTO_working_2-way'!E165)</f>
        <v>1.8008298755186722</v>
      </c>
      <c r="H166" s="30">
        <f>IF(OR($A166="",$B166=""),"",'OddsRatio_working_2-way'!M165)</f>
        <v>2.2489995996796797</v>
      </c>
      <c r="I166" s="30">
        <f>IF(OR($A166="",$B166=""),"",'OddsRatio_working_2-way'!N165)</f>
        <v>1.8006407690254356</v>
      </c>
      <c r="J166" s="30">
        <f>IF('Log_working_2-way'!$D165="","",A166^('Log_working_2-way'!$D165))</f>
        <v>2.2529893897006406</v>
      </c>
      <c r="K166" s="32">
        <f>IF('Log_working_2-way'!$D165="","",B166^('Log_working_2-way'!$D165))</f>
        <v>1.798091355138193</v>
      </c>
      <c r="L166" s="37">
        <f t="shared" si="27"/>
        <v>0.44642857142857145</v>
      </c>
      <c r="M166" s="37">
        <f t="shared" si="28"/>
        <v>0.5535714285714286</v>
      </c>
      <c r="N166" s="38">
        <v>262</v>
      </c>
      <c r="O166" s="38">
        <f t="shared" si="29"/>
        <v>141.2626728110599</v>
      </c>
      <c r="P166" s="38">
        <f t="shared" si="30"/>
        <v>112.28571428571428</v>
      </c>
      <c r="Q166" s="38">
        <f t="shared" si="31"/>
        <v>149.71428571428569</v>
      </c>
      <c r="R166" s="38">
        <f t="shared" si="32"/>
        <v>120.7373271889401</v>
      </c>
      <c r="S166" s="39">
        <f t="shared" si="33"/>
        <v>-8.4516129032257936</v>
      </c>
      <c r="T166" s="39">
        <f t="shared" si="34"/>
        <v>-8.451612903225822</v>
      </c>
      <c r="U166" t="s">
        <v>374</v>
      </c>
      <c r="V166" t="s">
        <v>278</v>
      </c>
      <c r="W166" t="s">
        <v>447</v>
      </c>
      <c r="X166" s="48" t="s">
        <v>490</v>
      </c>
      <c r="Y166" s="41"/>
    </row>
    <row r="167" spans="1:25" s="35" customFormat="1" ht="15" x14ac:dyDescent="0.25">
      <c r="A167">
        <v>2.23</v>
      </c>
      <c r="B167">
        <v>1.71</v>
      </c>
      <c r="C167" s="29">
        <f t="shared" si="26"/>
        <v>3.3225814910969431E-2</v>
      </c>
      <c r="D167" s="30">
        <f>IF(OR($A167="",$B167=""),"",A167*'MPTO_working_2-way'!$G166)</f>
        <v>2.3040935672514617</v>
      </c>
      <c r="E167" s="32">
        <f>IF(OR($A167="",$B167=""),"",B167*'MPTO_working_2-way'!$G166)</f>
        <v>1.7668161434977576</v>
      </c>
      <c r="F167" s="30">
        <f>IF(OR($A167="",$B167=""),"",'MPTO_working_2-way'!D166)</f>
        <v>2.315792669966295</v>
      </c>
      <c r="G167" s="32">
        <f>IF(OR($A167="",$B167=""),"",'MPTO_working_2-way'!E166)</f>
        <v>1.7599981538319522</v>
      </c>
      <c r="H167" s="30">
        <f>IF(OR($A167="",$B167=""),"",'OddsRatio_working_2-way'!M166)</f>
        <v>2.3162045305336028</v>
      </c>
      <c r="I167" s="30">
        <f>IF(OR($A167="",$B167=""),"",'OddsRatio_working_2-way'!N166)</f>
        <v>1.7597603387632996</v>
      </c>
      <c r="J167" s="30">
        <f>IF('Log_working_2-way'!$D166="","",A167^('Log_working_2-way'!$D166))</f>
        <v>2.3215866387713424</v>
      </c>
      <c r="K167" s="32">
        <f>IF('Log_working_2-way'!$D166="","",B167^('Log_working_2-way'!$D166))</f>
        <v>1.7566662454529891</v>
      </c>
      <c r="L167" s="37">
        <f t="shared" si="27"/>
        <v>0.43401015228426398</v>
      </c>
      <c r="M167" s="37">
        <f t="shared" si="28"/>
        <v>0.56598984771573613</v>
      </c>
      <c r="N167" s="38">
        <v>263</v>
      </c>
      <c r="O167" s="38">
        <f t="shared" si="29"/>
        <v>145.06278026905829</v>
      </c>
      <c r="P167" s="38">
        <f t="shared" si="30"/>
        <v>109.19883040935673</v>
      </c>
      <c r="Q167" s="38">
        <f t="shared" si="31"/>
        <v>153.80116959064327</v>
      </c>
      <c r="R167" s="38">
        <f t="shared" si="32"/>
        <v>117.93721973094171</v>
      </c>
      <c r="S167" s="39">
        <f t="shared" si="33"/>
        <v>-8.7383893215849753</v>
      </c>
      <c r="T167" s="39">
        <f t="shared" si="34"/>
        <v>-8.7383893215849753</v>
      </c>
      <c r="U167" t="s">
        <v>276</v>
      </c>
      <c r="V167" t="s">
        <v>379</v>
      </c>
      <c r="W167" t="s">
        <v>447</v>
      </c>
      <c r="X167" s="48" t="s">
        <v>490</v>
      </c>
      <c r="Y167" s="41"/>
    </row>
    <row r="168" spans="1:25" ht="15" x14ac:dyDescent="0.25">
      <c r="A168">
        <v>2.21</v>
      </c>
      <c r="B168">
        <v>1.72</v>
      </c>
      <c r="C168" s="29">
        <f t="shared" si="26"/>
        <v>3.3884036620014824E-2</v>
      </c>
      <c r="D168" s="30">
        <f>IF(OR($A168="",$B168=""),"",A168*'MPTO_working_2-way'!$G167)</f>
        <v>2.2848837209302326</v>
      </c>
      <c r="E168" s="32">
        <f>IF(OR($A168="",$B168=""),"",B168*'MPTO_working_2-way'!$G167)</f>
        <v>1.7782805429864255</v>
      </c>
      <c r="F168" s="30">
        <f>IF(OR($A168="",$B168=""),"",'MPTO_working_2-way'!D167)</f>
        <v>2.2959652089876781</v>
      </c>
      <c r="G168" s="32">
        <f>IF(OR($A168="",$B168=""),"",'MPTO_working_2-way'!E167)</f>
        <v>1.7716256524981358</v>
      </c>
      <c r="H168" s="30">
        <f>IF(OR($A168="",$B168=""),"",'OddsRatio_working_2-way'!M167)</f>
        <v>2.2963624321753371</v>
      </c>
      <c r="I168" s="30">
        <f>IF(OR($A168="",$B168=""),"",'OddsRatio_working_2-way'!N167)</f>
        <v>1.7713892158398703</v>
      </c>
      <c r="J168" s="30">
        <f>IF('Log_working_2-way'!$D167="","",A168^('Log_working_2-way'!$D167))</f>
        <v>2.3014598613122459</v>
      </c>
      <c r="K168" s="32">
        <f>IF('Log_working_2-way'!$D167="","",B168^('Log_working_2-way'!$D167))</f>
        <v>1.7683679149287428</v>
      </c>
      <c r="L168" s="37">
        <f t="shared" si="27"/>
        <v>0.43765903307888038</v>
      </c>
      <c r="M168" s="37">
        <f t="shared" si="28"/>
        <v>0.56234096692111957</v>
      </c>
      <c r="N168" s="38">
        <v>264</v>
      </c>
      <c r="O168" s="38">
        <f t="shared" si="29"/>
        <v>144.54298642533934</v>
      </c>
      <c r="P168" s="38">
        <f t="shared" si="30"/>
        <v>110.51162790697674</v>
      </c>
      <c r="Q168" s="38">
        <f t="shared" si="31"/>
        <v>153.48837209302326</v>
      </c>
      <c r="R168" s="38">
        <f t="shared" si="32"/>
        <v>119.45701357466064</v>
      </c>
      <c r="S168" s="39">
        <f t="shared" si="33"/>
        <v>-8.9453856676839223</v>
      </c>
      <c r="T168" s="39">
        <f t="shared" si="34"/>
        <v>-8.9453856676838939</v>
      </c>
      <c r="U168" t="s">
        <v>280</v>
      </c>
      <c r="V168" t="s">
        <v>377</v>
      </c>
      <c r="W168" t="s">
        <v>447</v>
      </c>
      <c r="X168" s="48" t="s">
        <v>490</v>
      </c>
      <c r="Y168" s="41"/>
    </row>
    <row r="169" spans="1:25" ht="15" x14ac:dyDescent="0.25">
      <c r="A169">
        <v>2.2999999999999998</v>
      </c>
      <c r="B169">
        <v>1.67</v>
      </c>
      <c r="C169" s="29">
        <f t="shared" si="26"/>
        <v>3.3585003905233002E-2</v>
      </c>
      <c r="D169" s="30">
        <f>IF(OR($A169="",$B169=""),"",A169*'MPTO_working_2-way'!$G168)</f>
        <v>2.3772455089820359</v>
      </c>
      <c r="E169" s="32">
        <f>IF(OR($A169="",$B169=""),"",B169*'MPTO_working_2-way'!$G168)</f>
        <v>1.7260869565217389</v>
      </c>
      <c r="F169" s="30">
        <f>IF(OR($A169="",$B169=""),"",'MPTO_working_2-way'!D168)</f>
        <v>2.3924011211460603</v>
      </c>
      <c r="G169" s="32">
        <f>IF(OR($A169="",$B169=""),"",'MPTO_working_2-way'!E168)</f>
        <v>1.7181838514873629</v>
      </c>
      <c r="H169" s="30">
        <f>IF(OR($A169="",$B169=""),"",'OddsRatio_working_2-way'!M168)</f>
        <v>2.3929459815307572</v>
      </c>
      <c r="I169" s="30">
        <f>IF(OR($A169="",$B169=""),"",'OddsRatio_working_2-way'!N168)</f>
        <v>1.7179029289427752</v>
      </c>
      <c r="J169" s="30">
        <f>IF('Log_working_2-way'!$D168="","",A169^('Log_working_2-way'!$D168))</f>
        <v>2.399943779582375</v>
      </c>
      <c r="K169" s="32">
        <f>IF('Log_working_2-way'!$D168="","",B169^('Log_working_2-way'!$D168))</f>
        <v>1.7143143993241288</v>
      </c>
      <c r="L169" s="37">
        <f t="shared" si="27"/>
        <v>0.42065491183879095</v>
      </c>
      <c r="M169" s="37">
        <f t="shared" si="28"/>
        <v>0.57934508816120911</v>
      </c>
      <c r="N169" s="38">
        <v>265</v>
      </c>
      <c r="O169" s="38">
        <f t="shared" si="29"/>
        <v>149.78260869565219</v>
      </c>
      <c r="P169" s="38">
        <f t="shared" si="30"/>
        <v>106.31736526946106</v>
      </c>
      <c r="Q169" s="38">
        <f t="shared" si="31"/>
        <v>158.68263473053895</v>
      </c>
      <c r="R169" s="38">
        <f t="shared" si="32"/>
        <v>115.21739130434784</v>
      </c>
      <c r="S169" s="39">
        <f t="shared" si="33"/>
        <v>-8.9000260348867641</v>
      </c>
      <c r="T169" s="39">
        <f t="shared" si="34"/>
        <v>-8.9000260348867783</v>
      </c>
      <c r="U169" t="s">
        <v>277</v>
      </c>
      <c r="V169" t="s">
        <v>378</v>
      </c>
      <c r="W169" t="s">
        <v>447</v>
      </c>
      <c r="X169" s="48" t="s">
        <v>490</v>
      </c>
      <c r="Y169" s="41"/>
    </row>
    <row r="170" spans="1:25" ht="15" x14ac:dyDescent="0.25">
      <c r="A170">
        <v>2.0099999999999998</v>
      </c>
      <c r="B170">
        <v>1.88</v>
      </c>
      <c r="C170" s="29">
        <f t="shared" si="26"/>
        <v>2.9427331427966497E-2</v>
      </c>
      <c r="D170" s="30">
        <f>IF(OR($A170="",$B170=""),"",A170*'MPTO_working_2-way'!$G169)</f>
        <v>2.0691489361702122</v>
      </c>
      <c r="E170" s="32">
        <f>IF(OR($A170="",$B170=""),"",B170*'MPTO_working_2-way'!$G169)</f>
        <v>1.9353233830845769</v>
      </c>
      <c r="F170" s="30">
        <f>IF(OR($A170="",$B170=""),"",'MPTO_working_2-way'!D169)</f>
        <v>2.0712563034422273</v>
      </c>
      <c r="G170" s="32">
        <f>IF(OR($A170="",$B170=""),"",'MPTO_working_2-way'!E169)</f>
        <v>1.9334834220221038</v>
      </c>
      <c r="H170" s="30">
        <f>IF(OR($A170="",$B170=""),"",'OddsRatio_working_2-way'!M169)</f>
        <v>2.0713203408538785</v>
      </c>
      <c r="I170" s="30">
        <f>IF(OR($A170="",$B170=""),"",'OddsRatio_working_2-way'!N169)</f>
        <v>1.9334276237142709</v>
      </c>
      <c r="J170" s="30">
        <f>IF('Log_working_2-way'!$D169="","",A170^('Log_working_2-way'!$D169))</f>
        <v>2.0722780043286777</v>
      </c>
      <c r="K170" s="32">
        <f>IF('Log_working_2-way'!$D169="","",B170^('Log_working_2-way'!$D169))</f>
        <v>1.9325939690668699</v>
      </c>
      <c r="L170" s="37">
        <f t="shared" si="27"/>
        <v>0.48329048843187672</v>
      </c>
      <c r="M170" s="37">
        <f t="shared" si="28"/>
        <v>0.5167095115681235</v>
      </c>
      <c r="N170" s="38">
        <v>266</v>
      </c>
      <c r="O170" s="38">
        <f t="shared" si="29"/>
        <v>133.66169154228857</v>
      </c>
      <c r="P170" s="38">
        <f t="shared" si="30"/>
        <v>124.51063829787233</v>
      </c>
      <c r="Q170" s="38">
        <f t="shared" si="31"/>
        <v>141.48936170212767</v>
      </c>
      <c r="R170" s="38">
        <f t="shared" si="32"/>
        <v>132.33830845771146</v>
      </c>
      <c r="S170" s="39">
        <f t="shared" si="33"/>
        <v>-7.8276701598391014</v>
      </c>
      <c r="T170" s="39">
        <f t="shared" si="34"/>
        <v>-7.8276701598391298</v>
      </c>
      <c r="U170" t="s">
        <v>275</v>
      </c>
      <c r="V170" t="s">
        <v>274</v>
      </c>
      <c r="W170" t="s">
        <v>447</v>
      </c>
      <c r="X170" s="48" t="s">
        <v>490</v>
      </c>
      <c r="Y170" s="41"/>
    </row>
    <row r="171" spans="1:25" ht="15" x14ac:dyDescent="0.25">
      <c r="A171">
        <v>1.54</v>
      </c>
      <c r="B171">
        <v>2.56</v>
      </c>
      <c r="C171" s="29">
        <f t="shared" si="26"/>
        <v>3.9975649350649345E-2</v>
      </c>
      <c r="D171" s="30">
        <f>IF(OR($A171="",$B171=""),"",A171*'MPTO_working_2-way'!$G170)</f>
        <v>1.6015625</v>
      </c>
      <c r="E171" s="32">
        <f>IF(OR($A171="",$B171=""),"",B171*'MPTO_working_2-way'!$G170)</f>
        <v>2.6623376623376624</v>
      </c>
      <c r="F171" s="30">
        <f>IF(OR($A171="",$B171=""),"",'MPTO_working_2-way'!D170)</f>
        <v>1.5889085926164759</v>
      </c>
      <c r="G171" s="32">
        <f>IF(OR($A171="",$B171=""),"",'MPTO_working_2-way'!E170)</f>
        <v>2.6980563920065701</v>
      </c>
      <c r="H171" s="30">
        <f>IF(OR($A171="",$B171=""),"",'OddsRatio_working_2-way'!M170)</f>
        <v>1.588348405414552</v>
      </c>
      <c r="I171" s="30">
        <f>IF(OR($A171="",$B171=""),"",'OddsRatio_working_2-way'!N170)</f>
        <v>2.699673171197595</v>
      </c>
      <c r="J171" s="30">
        <f>IF('Log_working_2-way'!$D170="","",A171^('Log_working_2-way'!$D170))</f>
        <v>1.5825642870808749</v>
      </c>
      <c r="K171" s="32">
        <f>IF('Log_working_2-way'!$D170="","",B171^('Log_working_2-way'!$D170))</f>
        <v>2.7165487520876641</v>
      </c>
      <c r="L171" s="37">
        <f t="shared" si="27"/>
        <v>0.62439024390243902</v>
      </c>
      <c r="M171" s="37">
        <f t="shared" si="28"/>
        <v>0.37560975609756098</v>
      </c>
      <c r="N171" s="38">
        <v>267</v>
      </c>
      <c r="O171" s="38">
        <f t="shared" si="29"/>
        <v>93.623376623376629</v>
      </c>
      <c r="P171" s="38">
        <f t="shared" si="30"/>
        <v>162.703125</v>
      </c>
      <c r="Q171" s="38">
        <f t="shared" si="31"/>
        <v>104.296875</v>
      </c>
      <c r="R171" s="38">
        <f t="shared" si="32"/>
        <v>173.37662337662337</v>
      </c>
      <c r="S171" s="39">
        <f t="shared" si="33"/>
        <v>-10.673498376623371</v>
      </c>
      <c r="T171" s="39">
        <f t="shared" si="34"/>
        <v>-10.673498376623371</v>
      </c>
      <c r="U171" t="s">
        <v>285</v>
      </c>
      <c r="V171" t="s">
        <v>194</v>
      </c>
      <c r="W171" t="s">
        <v>439</v>
      </c>
      <c r="X171" s="48" t="s">
        <v>490</v>
      </c>
      <c r="Y171" s="41"/>
    </row>
    <row r="172" spans="1:25" ht="15" x14ac:dyDescent="0.25">
      <c r="A172">
        <v>1.76</v>
      </c>
      <c r="B172">
        <v>2.15</v>
      </c>
      <c r="C172" s="29">
        <f t="shared" si="26"/>
        <v>3.3298097251585723E-2</v>
      </c>
      <c r="D172" s="30">
        <f>IF(OR($A172="",$B172=""),"",A172*'MPTO_working_2-way'!$G171)</f>
        <v>1.8186046511627909</v>
      </c>
      <c r="E172" s="32">
        <f>IF(OR($A172="",$B172=""),"",B172*'MPTO_working_2-way'!$G171)</f>
        <v>2.2215909090909092</v>
      </c>
      <c r="F172" s="30">
        <f>IF(OR($A172="",$B172=""),"",'MPTO_working_2-way'!D171)</f>
        <v>1.8131288931480596</v>
      </c>
      <c r="G172" s="32">
        <f>IF(OR($A172="",$B172=""),"",'MPTO_working_2-way'!E171)</f>
        <v>2.2298173246906305</v>
      </c>
      <c r="H172" s="30">
        <f>IF(OR($A172="",$B172=""),"",'OddsRatio_working_2-way'!M171)</f>
        <v>1.8129388446970602</v>
      </c>
      <c r="I172" s="30">
        <f>IF(OR($A172="",$B172=""),"",'OddsRatio_working_2-way'!N171)</f>
        <v>2.2301048307916052</v>
      </c>
      <c r="J172" s="30">
        <f>IF('Log_working_2-way'!$D171="","",A172^('Log_working_2-way'!$D171))</f>
        <v>1.8104537322239227</v>
      </c>
      <c r="K172" s="32">
        <f>IF('Log_working_2-way'!$D171="","",B172^('Log_working_2-way'!$D171))</f>
        <v>2.2338767288490446</v>
      </c>
      <c r="L172" s="37">
        <f t="shared" si="27"/>
        <v>0.54987212276214825</v>
      </c>
      <c r="M172" s="37">
        <f t="shared" si="28"/>
        <v>0.45012787723785164</v>
      </c>
      <c r="N172" s="38">
        <v>268</v>
      </c>
      <c r="O172" s="38">
        <f t="shared" si="29"/>
        <v>115.72727272727275</v>
      </c>
      <c r="P172" s="38">
        <f t="shared" si="30"/>
        <v>143.3488372093023</v>
      </c>
      <c r="Q172" s="38">
        <f t="shared" si="31"/>
        <v>124.65116279069767</v>
      </c>
      <c r="R172" s="38">
        <f t="shared" si="32"/>
        <v>152.27272727272728</v>
      </c>
      <c r="S172" s="39">
        <f t="shared" si="33"/>
        <v>-8.9238900634249205</v>
      </c>
      <c r="T172" s="39">
        <f t="shared" si="34"/>
        <v>-8.9238900634249774</v>
      </c>
      <c r="U172" t="s">
        <v>388</v>
      </c>
      <c r="V172" t="s">
        <v>281</v>
      </c>
      <c r="W172" t="s">
        <v>439</v>
      </c>
      <c r="X172" s="48" t="s">
        <v>490</v>
      </c>
      <c r="Y172" s="41"/>
    </row>
    <row r="173" spans="1:25" ht="15" x14ac:dyDescent="0.25">
      <c r="A173">
        <v>1.22</v>
      </c>
      <c r="B173">
        <v>4.3899999999999997</v>
      </c>
      <c r="C173" s="29">
        <f t="shared" si="26"/>
        <v>4.7462563949363323E-2</v>
      </c>
      <c r="D173" s="30">
        <f>IF(OR($A173="",$B173=""),"",A173*'MPTO_working_2-way'!$G172)</f>
        <v>1.2779043280182232</v>
      </c>
      <c r="E173" s="32">
        <f>IF(OR($A173="",$B173=""),"",B173*'MPTO_working_2-way'!$G172)</f>
        <v>4.5983606557377046</v>
      </c>
      <c r="F173" s="30">
        <f>IF(OR($A173="",$B173=""),"",'MPTO_working_2-way'!D172)</f>
        <v>1.256374768350184</v>
      </c>
      <c r="G173" s="32">
        <f>IF(OR($A173="",$B173=""),"",'MPTO_working_2-way'!E172)</f>
        <v>4.9005398481105313</v>
      </c>
      <c r="H173" s="30">
        <f>IF(OR($A173="",$B173=""),"",'OddsRatio_working_2-way'!M172)</f>
        <v>1.2547484154263611</v>
      </c>
      <c r="I173" s="30">
        <f>IF(OR($A173="",$B173=""),"",'OddsRatio_working_2-way'!N172)</f>
        <v>4.9254414922516556</v>
      </c>
      <c r="J173" s="30">
        <f>IF('Log_working_2-way'!$D172="","",A173^('Log_working_2-way'!$D172))</f>
        <v>1.2445029467064741</v>
      </c>
      <c r="K173" s="32">
        <f>IF('Log_working_2-way'!$D172="","",B173^('Log_working_2-way'!$D172))</f>
        <v>5.0899302573511731</v>
      </c>
      <c r="L173" s="37">
        <f t="shared" si="27"/>
        <v>0.78253119429590023</v>
      </c>
      <c r="M173" s="37">
        <f t="shared" si="28"/>
        <v>0.21746880570409985</v>
      </c>
      <c r="N173" s="38">
        <v>269</v>
      </c>
      <c r="O173" s="38">
        <f t="shared" si="29"/>
        <v>48.508196721311485</v>
      </c>
      <c r="P173" s="38">
        <f t="shared" si="30"/>
        <v>207.72437357630977</v>
      </c>
      <c r="Q173" s="38">
        <f t="shared" si="31"/>
        <v>61.275626423690213</v>
      </c>
      <c r="R173" s="38">
        <f t="shared" si="32"/>
        <v>220.49180327868854</v>
      </c>
      <c r="S173" s="39">
        <f t="shared" si="33"/>
        <v>-12.767429702378728</v>
      </c>
      <c r="T173" s="39">
        <f t="shared" si="34"/>
        <v>-12.767429702378763</v>
      </c>
      <c r="U173" t="s">
        <v>387</v>
      </c>
      <c r="V173" t="s">
        <v>385</v>
      </c>
      <c r="W173" t="s">
        <v>439</v>
      </c>
      <c r="X173" s="48" t="s">
        <v>490</v>
      </c>
      <c r="Y173" s="41"/>
    </row>
    <row r="174" spans="1:25" ht="15" x14ac:dyDescent="0.25">
      <c r="A174">
        <v>1.83</v>
      </c>
      <c r="B174">
        <v>2.0499999999999998</v>
      </c>
      <c r="C174" s="29">
        <f t="shared" si="26"/>
        <v>3.4252965480474407E-2</v>
      </c>
      <c r="D174" s="30">
        <f>IF(OR($A174="",$B174=""),"",A174*'MPTO_working_2-way'!$G173)</f>
        <v>1.8926829268292682</v>
      </c>
      <c r="E174" s="32">
        <f>IF(OR($A174="",$B174=""),"",B174*'MPTO_working_2-way'!$G173)</f>
        <v>2.1202185792349724</v>
      </c>
      <c r="F174" s="30">
        <f>IF(OR($A174="",$B174=""),"",'MPTO_working_2-way'!D173)</f>
        <v>1.8892106257081707</v>
      </c>
      <c r="G174" s="32">
        <f>IF(OR($A174="",$B174=""),"",'MPTO_working_2-way'!E173)</f>
        <v>2.1245929491717397</v>
      </c>
      <c r="H174" s="30">
        <f>IF(OR($A174="",$B174=""),"",'OddsRatio_working_2-way'!M173)</f>
        <v>1.8890872794479689</v>
      </c>
      <c r="I174" s="30">
        <f>IF(OR($A174="",$B174=""),"",'OddsRatio_working_2-way'!N173)</f>
        <v>2.1247489679763456</v>
      </c>
      <c r="J174" s="30">
        <f>IF('Log_working_2-way'!$D173="","",A174^('Log_working_2-way'!$D173))</f>
        <v>1.8875091450726849</v>
      </c>
      <c r="K174" s="32">
        <f>IF('Log_working_2-way'!$D173="","",B174^('Log_working_2-way'!$D173))</f>
        <v>2.1267489530128172</v>
      </c>
      <c r="L174" s="37">
        <f t="shared" si="27"/>
        <v>0.52835051546391754</v>
      </c>
      <c r="M174" s="37">
        <f t="shared" si="28"/>
        <v>0.47164948453608252</v>
      </c>
      <c r="N174" s="38">
        <v>270</v>
      </c>
      <c r="O174" s="38">
        <f t="shared" si="29"/>
        <v>122.45901639344262</v>
      </c>
      <c r="P174" s="38">
        <f t="shared" si="30"/>
        <v>138.29268292682929</v>
      </c>
      <c r="Q174" s="38">
        <f t="shared" si="31"/>
        <v>131.70731707317074</v>
      </c>
      <c r="R174" s="38">
        <f t="shared" si="32"/>
        <v>147.54098360655735</v>
      </c>
      <c r="S174" s="39">
        <f t="shared" si="33"/>
        <v>-9.2483006797281178</v>
      </c>
      <c r="T174" s="39">
        <f t="shared" si="34"/>
        <v>-9.2483006797280609</v>
      </c>
      <c r="U174" t="s">
        <v>384</v>
      </c>
      <c r="V174" t="s">
        <v>381</v>
      </c>
      <c r="W174" t="s">
        <v>439</v>
      </c>
      <c r="X174" s="48" t="s">
        <v>490</v>
      </c>
      <c r="Y174" s="41"/>
    </row>
    <row r="175" spans="1:25" ht="15" x14ac:dyDescent="0.25">
      <c r="A175">
        <v>1.85</v>
      </c>
      <c r="B175">
        <v>2.0499999999999998</v>
      </c>
      <c r="C175" s="29">
        <f t="shared" si="26"/>
        <v>2.8345418589321048E-2</v>
      </c>
      <c r="D175" s="30">
        <f>IF(OR($A175="",$B175=""),"",A175*'MPTO_working_2-way'!$G174)</f>
        <v>1.902439024390244</v>
      </c>
      <c r="E175" s="32">
        <f>IF(OR($A175="",$B175=""),"",B175*'MPTO_working_2-way'!$G174)</f>
        <v>2.1081081081081079</v>
      </c>
      <c r="F175" s="30">
        <f>IF(OR($A175="",$B175=""),"",'MPTO_working_2-way'!D174)</f>
        <v>1.8998121477770822</v>
      </c>
      <c r="G175" s="32">
        <f>IF(OR($A175="",$B175=""),"",'MPTO_working_2-way'!E174)</f>
        <v>2.1113430758524703</v>
      </c>
      <c r="H175" s="30">
        <f>IF(OR($A175="",$B175=""),"",'OddsRatio_working_2-way'!M174)</f>
        <v>1.8997354108424378</v>
      </c>
      <c r="I175" s="30">
        <f>IF(OR($A175="",$B175=""),"",'OddsRatio_working_2-way'!N174)</f>
        <v>2.1114378604524222</v>
      </c>
      <c r="J175" s="30">
        <f>IF('Log_working_2-way'!$D174="","",A175^('Log_working_2-way'!$D174))</f>
        <v>1.8985467665018629</v>
      </c>
      <c r="K175" s="32">
        <f>IF('Log_working_2-way'!$D174="","",B175^('Log_working_2-way'!$D174))</f>
        <v>2.1129081281913611</v>
      </c>
      <c r="L175" s="37">
        <f t="shared" si="27"/>
        <v>0.52564102564102555</v>
      </c>
      <c r="M175" s="37">
        <f t="shared" si="28"/>
        <v>0.47435897435897439</v>
      </c>
      <c r="N175" s="38">
        <v>271</v>
      </c>
      <c r="O175" s="38">
        <f t="shared" si="29"/>
        <v>124.5135135135135</v>
      </c>
      <c r="P175" s="38">
        <f t="shared" si="30"/>
        <v>138.80487804878047</v>
      </c>
      <c r="Q175" s="38">
        <f t="shared" si="31"/>
        <v>132.19512195121953</v>
      </c>
      <c r="R175" s="38">
        <f t="shared" si="32"/>
        <v>146.48648648648646</v>
      </c>
      <c r="S175" s="39">
        <f t="shared" si="33"/>
        <v>-7.6816084377060321</v>
      </c>
      <c r="T175" s="39">
        <f t="shared" si="34"/>
        <v>-7.6816084377059894</v>
      </c>
      <c r="U175" t="s">
        <v>480</v>
      </c>
      <c r="V175" t="s">
        <v>282</v>
      </c>
      <c r="W175" t="s">
        <v>439</v>
      </c>
      <c r="X175" s="48" t="s">
        <v>490</v>
      </c>
      <c r="Y175" s="41"/>
    </row>
    <row r="176" spans="1:25" ht="15" x14ac:dyDescent="0.25">
      <c r="A176">
        <v>2.36</v>
      </c>
      <c r="B176">
        <v>1.64</v>
      </c>
      <c r="C176" s="29">
        <f t="shared" si="26"/>
        <v>3.3484911120297722E-2</v>
      </c>
      <c r="D176" s="30">
        <f>IF(OR($A176="",$B176=""),"",A176*'MPTO_working_2-way'!$G175)</f>
        <v>2.4390243902439024</v>
      </c>
      <c r="E176" s="32">
        <f>IF(OR($A176="",$B176=""),"",B176*'MPTO_working_2-way'!$G175)</f>
        <v>1.6949152542372881</v>
      </c>
      <c r="F176" s="30">
        <f>IF(OR($A176="",$B176=""),"",'MPTO_working_2-way'!D175)</f>
        <v>2.4570848146267141</v>
      </c>
      <c r="G176" s="32">
        <f>IF(OR($A176="",$B176=""),"",'MPTO_working_2-way'!E175)</f>
        <v>1.6863018473335656</v>
      </c>
      <c r="H176" s="30">
        <f>IF(OR($A176="",$B176=""),"",'OddsRatio_working_2-way'!M175)</f>
        <v>2.4577379737113252</v>
      </c>
      <c r="I176" s="30">
        <f>IF(OR($A176="",$B176=""),"",'OddsRatio_working_2-way'!N175)</f>
        <v>1.6859943405700353</v>
      </c>
      <c r="J176" s="30">
        <f>IF('Log_working_2-way'!$D175="","",A176^('Log_working_2-way'!$D175))</f>
        <v>2.4661000827478752</v>
      </c>
      <c r="K176" s="32">
        <f>IF('Log_working_2-way'!$D175="","",B176^('Log_working_2-way'!$D175))</f>
        <v>1.6820816748919711</v>
      </c>
      <c r="L176" s="37">
        <f t="shared" si="27"/>
        <v>0.41000000000000003</v>
      </c>
      <c r="M176" s="37">
        <f t="shared" si="28"/>
        <v>0.59000000000000008</v>
      </c>
      <c r="N176" s="38">
        <v>272</v>
      </c>
      <c r="O176" s="38">
        <f t="shared" si="29"/>
        <v>156.74576271186442</v>
      </c>
      <c r="P176" s="38">
        <f t="shared" si="30"/>
        <v>106.14634146341463</v>
      </c>
      <c r="Q176" s="38">
        <f t="shared" si="31"/>
        <v>165.85365853658536</v>
      </c>
      <c r="R176" s="38">
        <f t="shared" si="32"/>
        <v>115.2542372881356</v>
      </c>
      <c r="S176" s="39">
        <f t="shared" si="33"/>
        <v>-9.1078958247209414</v>
      </c>
      <c r="T176" s="39">
        <f t="shared" si="34"/>
        <v>-9.1078958247209698</v>
      </c>
      <c r="U176" t="s">
        <v>390</v>
      </c>
      <c r="V176" t="s">
        <v>428</v>
      </c>
      <c r="W176" t="s">
        <v>440</v>
      </c>
      <c r="X176" s="48" t="s">
        <v>490</v>
      </c>
      <c r="Y176" s="41"/>
    </row>
    <row r="177" spans="1:25" ht="15" x14ac:dyDescent="0.25">
      <c r="A177">
        <v>1.8</v>
      </c>
      <c r="B177">
        <v>2.09</v>
      </c>
      <c r="C177" s="29">
        <f t="shared" si="26"/>
        <v>3.4024455077086735E-2</v>
      </c>
      <c r="D177" s="30">
        <f>IF(OR($A177="",$B177=""),"",A177*'MPTO_working_2-way'!$G176)</f>
        <v>1.8612440191387563</v>
      </c>
      <c r="E177" s="32">
        <f>IF(OR($A177="",$B177=""),"",B177*'MPTO_working_2-way'!$G176)</f>
        <v>2.161111111111111</v>
      </c>
      <c r="F177" s="30">
        <f>IF(OR($A177="",$B177=""),"",'MPTO_working_2-way'!D176)</f>
        <v>1.8568608094768018</v>
      </c>
      <c r="G177" s="32">
        <f>IF(OR($A177="",$B177=""),"",'MPTO_working_2-way'!E176)</f>
        <v>2.1670506912442398</v>
      </c>
      <c r="H177" s="30">
        <f>IF(OR($A177="",$B177=""),"",'OddsRatio_working_2-way'!M176)</f>
        <v>1.8567058737562385</v>
      </c>
      <c r="I177" s="30">
        <f>IF(OR($A177="",$B177=""),"",'OddsRatio_working_2-way'!N176)</f>
        <v>2.1672617529928755</v>
      </c>
      <c r="J177" s="30">
        <f>IF('Log_working_2-way'!$D176="","",A177^('Log_working_2-way'!$D176))</f>
        <v>1.8547149010332622</v>
      </c>
      <c r="K177" s="32">
        <f>IF('Log_working_2-way'!$D176="","",B177^('Log_working_2-way'!$D176))</f>
        <v>2.1699807722915003</v>
      </c>
      <c r="L177" s="37">
        <f t="shared" si="27"/>
        <v>0.53727506426735205</v>
      </c>
      <c r="M177" s="37">
        <f t="shared" si="28"/>
        <v>0.46272493573264784</v>
      </c>
      <c r="N177" s="38">
        <v>273</v>
      </c>
      <c r="O177" s="38">
        <f t="shared" si="29"/>
        <v>121.33333333333336</v>
      </c>
      <c r="P177" s="38">
        <f t="shared" si="30"/>
        <v>142.37799043062199</v>
      </c>
      <c r="Q177" s="38">
        <f t="shared" si="31"/>
        <v>130.62200956937801</v>
      </c>
      <c r="R177" s="38">
        <f t="shared" si="32"/>
        <v>151.66666666666669</v>
      </c>
      <c r="S177" s="39">
        <f t="shared" si="33"/>
        <v>-9.2886762360446511</v>
      </c>
      <c r="T177" s="39">
        <f t="shared" si="34"/>
        <v>-9.2886762360446937</v>
      </c>
      <c r="U177" t="s">
        <v>287</v>
      </c>
      <c r="V177" t="s">
        <v>196</v>
      </c>
      <c r="W177" t="s">
        <v>440</v>
      </c>
      <c r="X177" s="48" t="s">
        <v>490</v>
      </c>
      <c r="Y177" s="41"/>
    </row>
    <row r="178" spans="1:25" s="35" customFormat="1" ht="15" x14ac:dyDescent="0.25">
      <c r="A178">
        <v>2.02</v>
      </c>
      <c r="B178">
        <v>1.87</v>
      </c>
      <c r="C178" s="29">
        <f t="shared" si="26"/>
        <v>2.9808863239265015E-2</v>
      </c>
      <c r="D178" s="30">
        <f>IF(OR($A178="",$B178=""),"",A178*'MPTO_working_2-way'!$G177)</f>
        <v>2.0802139037433154</v>
      </c>
      <c r="E178" s="32">
        <f>IF(OR($A178="",$B178=""),"",B178*'MPTO_working_2-way'!$G177)</f>
        <v>1.9257425742574257</v>
      </c>
      <c r="F178" s="30">
        <f>IF(OR($A178="",$B178=""),"",'MPTO_working_2-way'!D177)</f>
        <v>2.082703865027292</v>
      </c>
      <c r="G178" s="32">
        <f>IF(OR($A178="",$B178=""),"",'MPTO_working_2-way'!E177)</f>
        <v>1.9236135865967305</v>
      </c>
      <c r="H178" s="30">
        <f>IF(OR($A178="",$B178=""),"",'OddsRatio_working_2-way'!M177)</f>
        <v>2.0827805840074194</v>
      </c>
      <c r="I178" s="30">
        <f>IF(OR($A178="",$B178=""),"",'OddsRatio_working_2-way'!N177)</f>
        <v>1.9235481451827992</v>
      </c>
      <c r="J178" s="30">
        <f>IF('Log_working_2-way'!$D177="","",A178^('Log_working_2-way'!$D177))</f>
        <v>2.0839128581602959</v>
      </c>
      <c r="K178" s="32">
        <f>IF('Log_working_2-way'!$D177="","",B178^('Log_working_2-way'!$D177))</f>
        <v>1.9225833907877643</v>
      </c>
      <c r="L178" s="37">
        <f t="shared" si="27"/>
        <v>0.48071979434447304</v>
      </c>
      <c r="M178" s="37">
        <f t="shared" si="28"/>
        <v>0.51928020565552702</v>
      </c>
      <c r="N178" s="38">
        <v>274</v>
      </c>
      <c r="O178" s="38">
        <f t="shared" si="29"/>
        <v>138.35643564356437</v>
      </c>
      <c r="P178" s="38">
        <f t="shared" si="30"/>
        <v>127.47593582887698</v>
      </c>
      <c r="Q178" s="38">
        <f t="shared" si="31"/>
        <v>146.52406417112297</v>
      </c>
      <c r="R178" s="38">
        <f t="shared" si="32"/>
        <v>135.64356435643563</v>
      </c>
      <c r="S178" s="39">
        <f t="shared" si="33"/>
        <v>-8.1676285275586054</v>
      </c>
      <c r="T178" s="39">
        <f t="shared" si="34"/>
        <v>-8.167628527558648</v>
      </c>
      <c r="U178" t="s">
        <v>392</v>
      </c>
      <c r="V178" t="s">
        <v>389</v>
      </c>
      <c r="W178" t="s">
        <v>440</v>
      </c>
      <c r="X178" s="48" t="s">
        <v>490</v>
      </c>
      <c r="Y178" s="41"/>
    </row>
    <row r="179" spans="1:25" ht="15" x14ac:dyDescent="0.25">
      <c r="A179">
        <v>2.14</v>
      </c>
      <c r="B179">
        <v>1.76</v>
      </c>
      <c r="C179" s="29">
        <f t="shared" si="26"/>
        <v>3.5471537807986397E-2</v>
      </c>
      <c r="D179" s="30">
        <f>IF(OR($A179="",$B179=""),"",A179*'MPTO_working_2-way'!$G178)</f>
        <v>2.2159090909090908</v>
      </c>
      <c r="E179" s="32">
        <f>IF(OR($A179="",$B179=""),"",B179*'MPTO_working_2-way'!$G178)</f>
        <v>1.8224299065420562</v>
      </c>
      <c r="F179" s="30">
        <f>IF(OR($A179="",$B179=""),"",'MPTO_working_2-way'!D178)</f>
        <v>2.2244271202456889</v>
      </c>
      <c r="G179" s="32">
        <f>IF(OR($A179="",$B179=""),"",'MPTO_working_2-way'!E178)</f>
        <v>1.8167084699980707</v>
      </c>
      <c r="H179" s="30">
        <f>IF(OR($A179="",$B179=""),"",'OddsRatio_working_2-way'!M178)</f>
        <v>2.2247448713915889</v>
      </c>
      <c r="I179" s="30">
        <f>IF(OR($A179="",$B179=""),"",'OddsRatio_working_2-way'!N178)</f>
        <v>1.8164965809277254</v>
      </c>
      <c r="J179" s="30">
        <f>IF('Log_working_2-way'!$D178="","",A179^('Log_working_2-way'!$D178))</f>
        <v>2.2286583340561452</v>
      </c>
      <c r="K179" s="32">
        <f>IF('Log_working_2-way'!$D178="","",B179^('Log_working_2-way'!$D178))</f>
        <v>1.8138959157983681</v>
      </c>
      <c r="L179" s="37">
        <f t="shared" si="27"/>
        <v>0.45128205128205129</v>
      </c>
      <c r="M179" s="37">
        <f t="shared" si="28"/>
        <v>0.54871794871794866</v>
      </c>
      <c r="N179" s="38">
        <v>275</v>
      </c>
      <c r="O179" s="38">
        <f t="shared" si="29"/>
        <v>146.49532710280374</v>
      </c>
      <c r="P179" s="38">
        <f t="shared" si="30"/>
        <v>118.75000000000001</v>
      </c>
      <c r="Q179" s="38">
        <f t="shared" si="31"/>
        <v>156.25</v>
      </c>
      <c r="R179" s="38">
        <f t="shared" si="32"/>
        <v>128.50467289719626</v>
      </c>
      <c r="S179" s="39">
        <f t="shared" si="33"/>
        <v>-9.754672897196258</v>
      </c>
      <c r="T179" s="39">
        <f t="shared" si="34"/>
        <v>-9.7546728971962438</v>
      </c>
      <c r="U179" t="s">
        <v>289</v>
      </c>
      <c r="V179" t="s">
        <v>393</v>
      </c>
      <c r="W179" t="s">
        <v>440</v>
      </c>
      <c r="X179" s="48" t="s">
        <v>490</v>
      </c>
      <c r="Y179" s="41"/>
    </row>
    <row r="180" spans="1:25" ht="15" x14ac:dyDescent="0.25">
      <c r="A180">
        <v>1.81</v>
      </c>
      <c r="B180">
        <v>2.0699999999999998</v>
      </c>
      <c r="C180" s="29">
        <f t="shared" si="26"/>
        <v>3.5577975284917462E-2</v>
      </c>
      <c r="D180" s="30">
        <f>IF(OR($A180="",$B180=""),"",A180*'MPTO_working_2-way'!$G179)</f>
        <v>1.8743961352657006</v>
      </c>
      <c r="E180" s="32">
        <f>IF(OR($A180="",$B180=""),"",B180*'MPTO_working_2-way'!$G179)</f>
        <v>2.1436464088397789</v>
      </c>
      <c r="F180" s="30">
        <f>IF(OR($A180="",$B180=""),"",'MPTO_working_2-way'!D179)</f>
        <v>1.8702173858786533</v>
      </c>
      <c r="G180" s="32">
        <f>IF(OR($A180="",$B180=""),"",'MPTO_working_2-way'!E179)</f>
        <v>2.1491381535549374</v>
      </c>
      <c r="H180" s="30">
        <f>IF(OR($A180="",$B180=""),"",'OddsRatio_working_2-way'!M179)</f>
        <v>1.8700628401410975</v>
      </c>
      <c r="I180" s="30">
        <f>IF(OR($A180="",$B180=""),"",'OddsRatio_working_2-way'!N179)</f>
        <v>2.1493422703098441</v>
      </c>
      <c r="J180" s="30">
        <f>IF('Log_working_2-way'!$D179="","",A180^('Log_working_2-way'!$D179))</f>
        <v>1.8681622223592078</v>
      </c>
      <c r="K180" s="32">
        <f>IF('Log_working_2-way'!$D179="","",B180^('Log_working_2-way'!$D179))</f>
        <v>2.1518584594506485</v>
      </c>
      <c r="L180" s="37">
        <f t="shared" si="27"/>
        <v>0.53350515463917525</v>
      </c>
      <c r="M180" s="37">
        <f t="shared" si="28"/>
        <v>0.46649484536082475</v>
      </c>
      <c r="N180" s="38">
        <v>276</v>
      </c>
      <c r="O180" s="38">
        <f t="shared" si="29"/>
        <v>123.51381215469614</v>
      </c>
      <c r="P180" s="38">
        <f t="shared" si="30"/>
        <v>142.66666666666666</v>
      </c>
      <c r="Q180" s="38">
        <f t="shared" si="31"/>
        <v>133.33333333333334</v>
      </c>
      <c r="R180" s="38">
        <f t="shared" si="32"/>
        <v>152.48618784530387</v>
      </c>
      <c r="S180" s="39">
        <f t="shared" si="33"/>
        <v>-9.8195211786372028</v>
      </c>
      <c r="T180" s="39">
        <f t="shared" si="34"/>
        <v>-9.819521178637217</v>
      </c>
      <c r="U180" t="s">
        <v>459</v>
      </c>
      <c r="V180" t="s">
        <v>474</v>
      </c>
      <c r="W180" t="s">
        <v>455</v>
      </c>
      <c r="X180" s="48" t="s">
        <v>490</v>
      </c>
      <c r="Y180" s="41"/>
    </row>
    <row r="181" spans="1:25" s="35" customFormat="1" ht="15" x14ac:dyDescent="0.25">
      <c r="A181">
        <v>2.54</v>
      </c>
      <c r="B181">
        <v>1.57</v>
      </c>
      <c r="C181" s="29">
        <f t="shared" si="26"/>
        <v>3.0643462560810519E-2</v>
      </c>
      <c r="D181" s="30">
        <f>IF(OR($A181="",$B181=""),"",A181*'MPTO_working_2-way'!$G180)</f>
        <v>2.6178343949044587</v>
      </c>
      <c r="E181" s="32">
        <f>IF(OR($A181="",$B181=""),"",B181*'MPTO_working_2-way'!$G180)</f>
        <v>1.6181102362204727</v>
      </c>
      <c r="F181" s="30">
        <f>IF(OR($A181="",$B181=""),"",'MPTO_working_2-way'!D180)</f>
        <v>2.6428524090396981</v>
      </c>
      <c r="G181" s="32">
        <f>IF(OR($A181="",$B181=""),"",'MPTO_working_2-way'!E180)</f>
        <v>1.6086974061075479</v>
      </c>
      <c r="H181" s="30">
        <f>IF(OR($A181="",$B181=""),"",'OddsRatio_working_2-way'!M180)</f>
        <v>2.6437014284732223</v>
      </c>
      <c r="I181" s="30">
        <f>IF(OR($A181="",$B181=""),"",'OddsRatio_working_2-way'!N180)</f>
        <v>1.608382996253076</v>
      </c>
      <c r="J181" s="30">
        <f>IF('Log_working_2-way'!$D180="","",A181^('Log_working_2-way'!$D180))</f>
        <v>2.6553430749478024</v>
      </c>
      <c r="K181" s="32">
        <f>IF('Log_working_2-way'!$D180="","",B181^('Log_working_2-way'!$D180))</f>
        <v>1.6041043788046649</v>
      </c>
      <c r="L181" s="37">
        <f t="shared" si="27"/>
        <v>0.38199513381995132</v>
      </c>
      <c r="M181" s="37">
        <f t="shared" si="28"/>
        <v>0.61800486618004857</v>
      </c>
      <c r="N181" s="38">
        <v>277</v>
      </c>
      <c r="O181" s="38">
        <f t="shared" si="29"/>
        <v>167.94488188976379</v>
      </c>
      <c r="P181" s="38">
        <f t="shared" si="30"/>
        <v>100.56687898089174</v>
      </c>
      <c r="Q181" s="38">
        <f t="shared" si="31"/>
        <v>176.43312101910828</v>
      </c>
      <c r="R181" s="38">
        <f t="shared" si="32"/>
        <v>109.05511811023621</v>
      </c>
      <c r="S181" s="39">
        <f t="shared" si="33"/>
        <v>-8.4882391293444925</v>
      </c>
      <c r="T181" s="39">
        <f t="shared" si="34"/>
        <v>-8.4882391293444641</v>
      </c>
      <c r="U181" t="s">
        <v>305</v>
      </c>
      <c r="V181" t="s">
        <v>309</v>
      </c>
      <c r="W181" t="s">
        <v>442</v>
      </c>
      <c r="X181" s="48" t="s">
        <v>490</v>
      </c>
      <c r="Y181" s="41"/>
    </row>
    <row r="182" spans="1:25" s="50" customFormat="1" ht="15" x14ac:dyDescent="0.25">
      <c r="A182">
        <v>1.75</v>
      </c>
      <c r="B182">
        <v>2.1800000000000002</v>
      </c>
      <c r="C182" s="29">
        <f t="shared" si="26"/>
        <v>3.0144167758846541E-2</v>
      </c>
      <c r="D182" s="30">
        <f>IF(OR($A182="",$B182=""),"",A182*'MPTO_working_2-way'!$G181)</f>
        <v>1.8027522935779814</v>
      </c>
      <c r="E182" s="32">
        <f>IF(OR($A182="",$B182=""),"",B182*'MPTO_working_2-way'!$G181)</f>
        <v>2.2457142857142856</v>
      </c>
      <c r="F182" s="30">
        <f>IF(OR($A182="",$B182=""),"",'MPTO_working_2-way'!D181)</f>
        <v>1.797408716136631</v>
      </c>
      <c r="G182" s="32">
        <f>IF(OR($A182="",$B182=""),"",'MPTO_working_2-way'!E181)</f>
        <v>2.2540620384047267</v>
      </c>
      <c r="H182" s="30">
        <f>IF(OR($A182="",$B182=""),"",'OddsRatio_working_2-way'!M181)</f>
        <v>1.797241005179101</v>
      </c>
      <c r="I182" s="30">
        <f>IF(OR($A182="",$B182=""),"",'OddsRatio_working_2-way'!N181)</f>
        <v>2.2543258481484516</v>
      </c>
      <c r="J182" s="30">
        <f>IF('Log_working_2-way'!$D181="","",A182^('Log_working_2-way'!$D181))</f>
        <v>1.7948212842092994</v>
      </c>
      <c r="K182" s="32">
        <f>IF('Log_working_2-way'!$D181="","",B182^('Log_working_2-way'!$D181))</f>
        <v>2.2581444657647705</v>
      </c>
      <c r="L182" s="37">
        <f t="shared" si="27"/>
        <v>0.55470737913486012</v>
      </c>
      <c r="M182" s="37">
        <f t="shared" si="28"/>
        <v>0.44529262086513999</v>
      </c>
      <c r="N182" s="38">
        <v>278</v>
      </c>
      <c r="O182" s="38">
        <f t="shared" si="29"/>
        <v>119.14285714285714</v>
      </c>
      <c r="P182" s="38">
        <f t="shared" si="30"/>
        <v>150.47706422018351</v>
      </c>
      <c r="Q182" s="38">
        <f t="shared" si="31"/>
        <v>127.52293577981651</v>
      </c>
      <c r="R182" s="38">
        <f t="shared" si="32"/>
        <v>158.85714285714286</v>
      </c>
      <c r="S182" s="39">
        <f t="shared" si="33"/>
        <v>-8.3800786369593681</v>
      </c>
      <c r="T182" s="39">
        <f t="shared" si="34"/>
        <v>-8.3800786369593538</v>
      </c>
      <c r="U182" t="s">
        <v>201</v>
      </c>
      <c r="V182" t="s">
        <v>402</v>
      </c>
      <c r="W182" t="s">
        <v>442</v>
      </c>
      <c r="X182" s="48" t="s">
        <v>490</v>
      </c>
      <c r="Y182" s="52"/>
    </row>
    <row r="183" spans="1:25" ht="15" x14ac:dyDescent="0.25">
      <c r="A183">
        <v>2.2400000000000002</v>
      </c>
      <c r="B183">
        <v>1.71</v>
      </c>
      <c r="C183" s="29">
        <f t="shared" si="26"/>
        <v>3.1223893065998265E-2</v>
      </c>
      <c r="D183" s="30">
        <f>IF(OR($A183="",$B183=""),"",A183*'MPTO_working_2-way'!$G182)</f>
        <v>2.3099415204678362</v>
      </c>
      <c r="E183" s="32">
        <f>IF(OR($A183="",$B183=""),"",B183*'MPTO_working_2-way'!$G182)</f>
        <v>1.763392857142857</v>
      </c>
      <c r="F183" s="30">
        <f>IF(OR($A183="",$B183=""),"",'MPTO_working_2-way'!D182)</f>
        <v>2.3211731911283482</v>
      </c>
      <c r="G183" s="32">
        <f>IF(OR($A183="",$B183=""),"",'MPTO_working_2-way'!E182)</f>
        <v>1.7569030364186771</v>
      </c>
      <c r="H183" s="30">
        <f>IF(OR($A183="",$B183=""),"",'OddsRatio_working_2-way'!M182)</f>
        <v>2.3215441245904116</v>
      </c>
      <c r="I183" s="30">
        <f>IF(OR($A183="",$B183=""),"",'OddsRatio_working_2-way'!N182)</f>
        <v>1.7566905874670904</v>
      </c>
      <c r="J183" s="30">
        <f>IF('Log_working_2-way'!$D182="","",A183^('Log_working_2-way'!$D182))</f>
        <v>2.3267011355498624</v>
      </c>
      <c r="K183" s="32">
        <f>IF('Log_working_2-way'!$D182="","",B183^('Log_working_2-way'!$D182))</f>
        <v>1.7537492606317167</v>
      </c>
      <c r="L183" s="37">
        <f t="shared" si="27"/>
        <v>0.43291139240506332</v>
      </c>
      <c r="M183" s="37">
        <f t="shared" si="28"/>
        <v>0.56708860759493673</v>
      </c>
      <c r="N183" s="38">
        <v>279</v>
      </c>
      <c r="O183" s="38">
        <f t="shared" si="29"/>
        <v>154.44642857142858</v>
      </c>
      <c r="P183" s="38">
        <f t="shared" si="30"/>
        <v>115.84210526315788</v>
      </c>
      <c r="Q183" s="38">
        <f t="shared" si="31"/>
        <v>163.15789473684211</v>
      </c>
      <c r="R183" s="38">
        <f t="shared" si="32"/>
        <v>124.55357142857142</v>
      </c>
      <c r="S183" s="39">
        <f t="shared" si="33"/>
        <v>-8.7114661654135261</v>
      </c>
      <c r="T183" s="39">
        <f t="shared" si="34"/>
        <v>-8.7114661654135404</v>
      </c>
      <c r="U183" t="s">
        <v>306</v>
      </c>
      <c r="V183" t="s">
        <v>429</v>
      </c>
      <c r="W183" t="s">
        <v>442</v>
      </c>
      <c r="X183" s="48" t="s">
        <v>490</v>
      </c>
      <c r="Y183" s="41"/>
    </row>
    <row r="184" spans="1:25" ht="15" x14ac:dyDescent="0.25">
      <c r="A184">
        <v>1.97</v>
      </c>
      <c r="B184">
        <v>1.93</v>
      </c>
      <c r="C184" s="29">
        <f t="shared" si="26"/>
        <v>2.5748928223876311E-2</v>
      </c>
      <c r="D184" s="30">
        <f>IF(OR($A184="",$B184=""),"",A184*'MPTO_working_2-way'!$G183)</f>
        <v>2.0207253886010363</v>
      </c>
      <c r="E184" s="32">
        <f>IF(OR($A184="",$B184=""),"",B184*'MPTO_working_2-way'!$G183)</f>
        <v>1.9796954314720812</v>
      </c>
      <c r="F184" s="30">
        <f>IF(OR($A184="",$B184=""),"",'MPTO_working_2-way'!D183)</f>
        <v>2.0212647191728026</v>
      </c>
      <c r="G184" s="32">
        <f>IF(OR($A184="",$B184=""),"",'MPTO_working_2-way'!E183)</f>
        <v>1.9791780536685666</v>
      </c>
      <c r="H184" s="30">
        <f>IF(OR($A184="",$B184=""),"",'OddsRatio_working_2-way'!M183)</f>
        <v>2.021278978873144</v>
      </c>
      <c r="I184" s="30">
        <f>IF(OR($A184="",$B184=""),"",'OddsRatio_working_2-way'!N183)</f>
        <v>1.9791643818062103</v>
      </c>
      <c r="J184" s="30">
        <f>IF('Log_working_2-way'!$D183="","",A184^('Log_working_2-way'!$D183))</f>
        <v>2.0215229873993761</v>
      </c>
      <c r="K184" s="32">
        <f>IF('Log_working_2-way'!$D183="","",B184^('Log_working_2-way'!$D183))</f>
        <v>1.9789304913693861</v>
      </c>
      <c r="L184" s="37">
        <f t="shared" si="27"/>
        <v>0.49487179487179483</v>
      </c>
      <c r="M184" s="37">
        <f t="shared" si="28"/>
        <v>0.50512820512820511</v>
      </c>
      <c r="N184" s="38">
        <v>280</v>
      </c>
      <c r="O184" s="38">
        <f t="shared" si="29"/>
        <v>137.86802030456852</v>
      </c>
      <c r="P184" s="38">
        <f t="shared" si="30"/>
        <v>134.92227979274611</v>
      </c>
      <c r="Q184" s="38">
        <f t="shared" si="31"/>
        <v>145.07772020725389</v>
      </c>
      <c r="R184" s="38">
        <f t="shared" si="32"/>
        <v>142.13197969543145</v>
      </c>
      <c r="S184" s="39">
        <f t="shared" si="33"/>
        <v>-7.2096999026853723</v>
      </c>
      <c r="T184" s="39">
        <f t="shared" si="34"/>
        <v>-7.2096999026853439</v>
      </c>
      <c r="U184" t="s">
        <v>398</v>
      </c>
      <c r="V184" t="s">
        <v>311</v>
      </c>
      <c r="W184" t="s">
        <v>442</v>
      </c>
      <c r="X184" s="48" t="s">
        <v>490</v>
      </c>
      <c r="Y184" s="41"/>
    </row>
    <row r="185" spans="1:25" ht="15" x14ac:dyDescent="0.25">
      <c r="A185">
        <v>2.42</v>
      </c>
      <c r="B185">
        <v>1.58</v>
      </c>
      <c r="C185" s="29">
        <f t="shared" si="26"/>
        <v>4.6134532900931058E-2</v>
      </c>
      <c r="D185" s="30">
        <f>IF(OR($A185="",$B185=""),"",A185*'MPTO_working_2-way'!$G184)</f>
        <v>2.5316455696202529</v>
      </c>
      <c r="E185" s="32">
        <f>IF(OR($A185="",$B185=""),"",B185*'MPTO_working_2-way'!$G184)</f>
        <v>1.6528925619834711</v>
      </c>
      <c r="F185" s="30">
        <f>IF(OR($A185="",$B185=""),"",'MPTO_working_2-way'!D184)</f>
        <v>2.563078160611342</v>
      </c>
      <c r="G185" s="32">
        <f>IF(OR($A185="",$B185=""),"",'MPTO_working_2-way'!E184)</f>
        <v>1.6397632730079768</v>
      </c>
      <c r="H185" s="30">
        <f>IF(OR($A185="",$B185=""),"",'OddsRatio_working_2-way'!M184)</f>
        <v>2.5646967316604727</v>
      </c>
      <c r="I185" s="30">
        <f>IF(OR($A185="",$B185=""),"",'OddsRatio_working_2-way'!N184)</f>
        <v>1.6391014819458274</v>
      </c>
      <c r="J185" s="30">
        <f>IF('Log_working_2-way'!$D184="","",A185^('Log_working_2-way'!$D184))</f>
        <v>2.5795581835986892</v>
      </c>
      <c r="K185" s="32">
        <f>IF('Log_working_2-way'!$D184="","",B185^('Log_working_2-way'!$D184))</f>
        <v>1.633088423321398</v>
      </c>
      <c r="L185" s="37">
        <f t="shared" si="27"/>
        <v>0.39500000000000002</v>
      </c>
      <c r="M185" s="37">
        <f t="shared" si="28"/>
        <v>0.60499999999999998</v>
      </c>
      <c r="N185" s="38">
        <v>281</v>
      </c>
      <c r="O185" s="38">
        <f t="shared" si="29"/>
        <v>164.88429752066116</v>
      </c>
      <c r="P185" s="38">
        <f t="shared" si="30"/>
        <v>103.15189873417721</v>
      </c>
      <c r="Q185" s="38">
        <f t="shared" si="31"/>
        <v>177.84810126582278</v>
      </c>
      <c r="R185" s="38">
        <f t="shared" si="32"/>
        <v>116.11570247933885</v>
      </c>
      <c r="S185" s="39">
        <f t="shared" si="33"/>
        <v>-12.963803745161613</v>
      </c>
      <c r="T185" s="39">
        <f t="shared" si="34"/>
        <v>-12.963803745161641</v>
      </c>
      <c r="U185" t="s">
        <v>409</v>
      </c>
      <c r="V185" t="s">
        <v>407</v>
      </c>
      <c r="W185" t="s">
        <v>443</v>
      </c>
      <c r="X185" s="48" t="s">
        <v>490</v>
      </c>
      <c r="Y185" s="41"/>
    </row>
    <row r="186" spans="1:25" s="50" customFormat="1" ht="15" x14ac:dyDescent="0.25">
      <c r="A186">
        <v>2.2000000000000002</v>
      </c>
      <c r="B186">
        <v>1.7</v>
      </c>
      <c r="C186" s="29">
        <f t="shared" si="26"/>
        <v>4.2780748663101553E-2</v>
      </c>
      <c r="D186" s="30">
        <f>IF(OR($A186="",$B186=""),"",A186*'MPTO_working_2-way'!$G185)</f>
        <v>2.2941176470588238</v>
      </c>
      <c r="E186" s="32">
        <f>IF(OR($A186="",$B186=""),"",B186*'MPTO_working_2-way'!$G185)</f>
        <v>1.7727272727272725</v>
      </c>
      <c r="F186" s="30">
        <f>IF(OR($A186="",$B186=""),"",'MPTO_working_2-way'!D185)</f>
        <v>2.308641975308642</v>
      </c>
      <c r="G186" s="32">
        <f>IF(OR($A186="",$B186=""),"",'MPTO_working_2-way'!E185)</f>
        <v>1.7641509433962264</v>
      </c>
      <c r="H186" s="30">
        <f>IF(OR($A186="",$B186=""),"",'OddsRatio_working_2-way'!M185)</f>
        <v>2.3093073414159546</v>
      </c>
      <c r="I186" s="30">
        <f>IF(OR($A186="",$B186=""),"",'OddsRatio_working_2-way'!N185)</f>
        <v>1.7637626158259732</v>
      </c>
      <c r="J186" s="30">
        <f>IF('Log_working_2-way'!$D185="","",A186^('Log_working_2-way'!$D185))</f>
        <v>2.3160568010337612</v>
      </c>
      <c r="K186" s="32">
        <f>IF('Log_working_2-way'!$D185="","",B186^('Log_working_2-way'!$D185))</f>
        <v>1.7598456230871857</v>
      </c>
      <c r="L186" s="37">
        <f t="shared" si="27"/>
        <v>0.43589743589743585</v>
      </c>
      <c r="M186" s="37">
        <f t="shared" si="28"/>
        <v>0.56410256410256421</v>
      </c>
      <c r="N186" s="38">
        <v>282</v>
      </c>
      <c r="O186" s="38">
        <f t="shared" si="29"/>
        <v>153.81818181818184</v>
      </c>
      <c r="P186" s="38">
        <f t="shared" si="30"/>
        <v>116.11764705882352</v>
      </c>
      <c r="Q186" s="38">
        <f t="shared" si="31"/>
        <v>165.88235294117646</v>
      </c>
      <c r="R186" s="38">
        <f t="shared" si="32"/>
        <v>128.18181818181819</v>
      </c>
      <c r="S186" s="39">
        <f t="shared" si="33"/>
        <v>-12.064171122994622</v>
      </c>
      <c r="T186" s="39">
        <f t="shared" si="34"/>
        <v>-12.064171122994665</v>
      </c>
      <c r="U186" t="s">
        <v>431</v>
      </c>
      <c r="V186" t="s">
        <v>315</v>
      </c>
      <c r="W186" t="s">
        <v>443</v>
      </c>
      <c r="X186" s="48" t="s">
        <v>490</v>
      </c>
      <c r="Y186" s="52"/>
    </row>
    <row r="187" spans="1:25" ht="15" x14ac:dyDescent="0.25">
      <c r="A187">
        <v>2.57</v>
      </c>
      <c r="B187">
        <v>1.53</v>
      </c>
      <c r="C187" s="29">
        <f t="shared" si="26"/>
        <v>4.2699829607588891E-2</v>
      </c>
      <c r="D187" s="30">
        <f>IF(OR($A187="",$B187=""),"",A187*'MPTO_working_2-way'!$G186)</f>
        <v>2.6797385620915031</v>
      </c>
      <c r="E187" s="32">
        <f>IF(OR($A187="",$B187=""),"",B187*'MPTO_working_2-way'!$G186)</f>
        <v>1.595330739299611</v>
      </c>
      <c r="F187" s="30">
        <f>IF(OR($A187="",$B187=""),"",'MPTO_working_2-way'!D186)</f>
        <v>2.7192005808927768</v>
      </c>
      <c r="G187" s="32">
        <f>IF(OR($A187="",$B187=""),"",'MPTO_working_2-way'!E186)</f>
        <v>1.5816656945757326</v>
      </c>
      <c r="H187" s="30">
        <f>IF(OR($A187="",$B187=""),"",'OddsRatio_working_2-way'!M186)</f>
        <v>2.7211229331292399</v>
      </c>
      <c r="I187" s="30">
        <f>IF(OR($A187="",$B187=""),"",'OddsRatio_working_2-way'!N186)</f>
        <v>1.5810160220117813</v>
      </c>
      <c r="J187" s="30">
        <f>IF('Log_working_2-way'!$D186="","",A187^('Log_working_2-way'!$D186))</f>
        <v>2.7398584941677284</v>
      </c>
      <c r="K187" s="32">
        <f>IF('Log_working_2-way'!$D186="","",B187^('Log_working_2-way'!$D186))</f>
        <v>1.5747593860945028</v>
      </c>
      <c r="L187" s="37">
        <f t="shared" si="27"/>
        <v>0.37317073170731713</v>
      </c>
      <c r="M187" s="37">
        <f t="shared" si="28"/>
        <v>0.62682926829268293</v>
      </c>
      <c r="N187" s="38">
        <v>283</v>
      </c>
      <c r="O187" s="38">
        <f t="shared" si="29"/>
        <v>172.88326848249025</v>
      </c>
      <c r="P187" s="38">
        <f t="shared" si="30"/>
        <v>98.032679738562095</v>
      </c>
      <c r="Q187" s="38">
        <f t="shared" si="31"/>
        <v>184.96732026143792</v>
      </c>
      <c r="R187" s="38">
        <f t="shared" si="32"/>
        <v>110.11673151750973</v>
      </c>
      <c r="S187" s="39">
        <f t="shared" si="33"/>
        <v>-12.084051778947668</v>
      </c>
      <c r="T187" s="39">
        <f t="shared" si="34"/>
        <v>-12.084051778947639</v>
      </c>
      <c r="U187" t="s">
        <v>410</v>
      </c>
      <c r="V187" t="s">
        <v>319</v>
      </c>
      <c r="W187" t="s">
        <v>443</v>
      </c>
      <c r="X187" s="48" t="s">
        <v>490</v>
      </c>
      <c r="Y187" s="41"/>
    </row>
    <row r="188" spans="1:25" s="35" customFormat="1" ht="15" x14ac:dyDescent="0.25">
      <c r="A188">
        <v>2.1800000000000002</v>
      </c>
      <c r="B188">
        <v>1.71</v>
      </c>
      <c r="C188" s="29">
        <f t="shared" si="26"/>
        <v>4.3510917967702012E-2</v>
      </c>
      <c r="D188" s="30">
        <f>IF(OR($A188="",$B188=""),"",A188*'MPTO_working_2-way'!$G187)</f>
        <v>2.2748538011695905</v>
      </c>
      <c r="E188" s="32">
        <f>IF(OR($A188="",$B188=""),"",B188*'MPTO_working_2-way'!$G187)</f>
        <v>1.7844036697247705</v>
      </c>
      <c r="F188" s="30">
        <f>IF(OR($A188="",$B188=""),"",'MPTO_working_2-way'!D187)</f>
        <v>2.2885382773650926</v>
      </c>
      <c r="G188" s="32">
        <f>IF(OR($A188="",$B188=""),"",'MPTO_working_2-way'!E187)</f>
        <v>1.7760731811901471</v>
      </c>
      <c r="H188" s="30">
        <f>IF(OR($A188="",$B188=""),"",'OddsRatio_working_2-way'!M187)</f>
        <v>2.2891748643942433</v>
      </c>
      <c r="I188" s="30">
        <f>IF(OR($A188="",$B188=""),"",'OddsRatio_working_2-way'!N187)</f>
        <v>1.7756899607795869</v>
      </c>
      <c r="J188" s="30">
        <f>IF('Log_working_2-way'!$D187="","",A188^('Log_working_2-way'!$D187))</f>
        <v>2.2955329814159455</v>
      </c>
      <c r="K188" s="32">
        <f>IF('Log_working_2-way'!$D187="","",B188^('Log_working_2-way'!$D187))</f>
        <v>1.7718830893109678</v>
      </c>
      <c r="L188" s="37">
        <f t="shared" si="27"/>
        <v>0.43958868894601544</v>
      </c>
      <c r="M188" s="37">
        <f t="shared" si="28"/>
        <v>0.56041131105398467</v>
      </c>
      <c r="N188" s="38">
        <v>284</v>
      </c>
      <c r="O188" s="38">
        <f t="shared" si="29"/>
        <v>153.72477064220183</v>
      </c>
      <c r="P188" s="38">
        <f t="shared" si="30"/>
        <v>117.91812865497074</v>
      </c>
      <c r="Q188" s="38">
        <f t="shared" si="31"/>
        <v>166.08187134502924</v>
      </c>
      <c r="R188" s="38">
        <f t="shared" si="32"/>
        <v>130.27522935779817</v>
      </c>
      <c r="S188" s="39">
        <f t="shared" si="33"/>
        <v>-12.35710070282741</v>
      </c>
      <c r="T188" s="39">
        <f t="shared" si="34"/>
        <v>-12.357100702827424</v>
      </c>
      <c r="U188" t="s">
        <v>316</v>
      </c>
      <c r="V188" t="s">
        <v>403</v>
      </c>
      <c r="W188" t="s">
        <v>443</v>
      </c>
      <c r="X188" s="48" t="s">
        <v>490</v>
      </c>
      <c r="Y188" s="41"/>
    </row>
    <row r="189" spans="1:25" s="35" customFormat="1" ht="15" x14ac:dyDescent="0.25">
      <c r="A189">
        <v>2.2799999999999998</v>
      </c>
      <c r="B189">
        <v>1.65</v>
      </c>
      <c r="C189" s="29">
        <f t="shared" si="26"/>
        <v>4.4657097288676173E-2</v>
      </c>
      <c r="D189" s="30">
        <f>IF(OR($A189="",$B189=""),"",A189*'MPTO_working_2-way'!$G188)</f>
        <v>2.3818181818181814</v>
      </c>
      <c r="E189" s="32">
        <f>IF(OR($A189="",$B189=""),"",B189*'MPTO_working_2-way'!$G188)</f>
        <v>1.7236842105263155</v>
      </c>
      <c r="F189" s="30">
        <f>IF(OR($A189="",$B189=""),"",'MPTO_working_2-way'!D188)</f>
        <v>2.402298850574712</v>
      </c>
      <c r="G189" s="32">
        <f>IF(OR($A189="",$B189=""),"",'MPTO_working_2-way'!E188)</f>
        <v>1.7131147540983604</v>
      </c>
      <c r="H189" s="30">
        <f>IF(OR($A189="",$B189=""),"",'OddsRatio_working_2-way'!M188)</f>
        <v>2.4032928308912465</v>
      </c>
      <c r="I189" s="30">
        <f>IF(OR($A189="",$B189=""),"",'OddsRatio_working_2-way'!N188)</f>
        <v>1.7126096406869604</v>
      </c>
      <c r="J189" s="30">
        <f>IF('Log_working_2-way'!$D188="","",A189^('Log_working_2-way'!$D188))</f>
        <v>2.4128750224751347</v>
      </c>
      <c r="K189" s="32">
        <f>IF('Log_working_2-way'!$D188="","",B189^('Log_working_2-way'!$D188))</f>
        <v>1.7077766851929645</v>
      </c>
      <c r="L189" s="37">
        <f t="shared" si="27"/>
        <v>0.4198473282442749</v>
      </c>
      <c r="M189" s="37">
        <f t="shared" si="28"/>
        <v>0.58015267175572527</v>
      </c>
      <c r="N189" s="38">
        <v>285</v>
      </c>
      <c r="O189" s="38">
        <f t="shared" si="29"/>
        <v>160</v>
      </c>
      <c r="P189" s="38">
        <f t="shared" si="30"/>
        <v>112.27272727272728</v>
      </c>
      <c r="Q189" s="38">
        <f t="shared" si="31"/>
        <v>172.72727272727272</v>
      </c>
      <c r="R189" s="38">
        <f t="shared" si="32"/>
        <v>125.00000000000001</v>
      </c>
      <c r="S189" s="39">
        <f t="shared" si="33"/>
        <v>-12.72727272727272</v>
      </c>
      <c r="T189" s="39">
        <f t="shared" si="34"/>
        <v>-12.727272727272734</v>
      </c>
      <c r="U189" t="s">
        <v>202</v>
      </c>
      <c r="V189" t="s">
        <v>313</v>
      </c>
      <c r="W189" t="s">
        <v>443</v>
      </c>
      <c r="X189" s="48" t="s">
        <v>490</v>
      </c>
      <c r="Y189" s="41"/>
    </row>
    <row r="190" spans="1:25" s="35" customFormat="1" ht="15" x14ac:dyDescent="0.25">
      <c r="A190">
        <v>2.5299999999999998</v>
      </c>
      <c r="B190">
        <v>1.54</v>
      </c>
      <c r="C190" s="29">
        <f t="shared" si="26"/>
        <v>4.4607566346696714E-2</v>
      </c>
      <c r="D190" s="30">
        <f>IF(OR($A190="",$B190=""),"",A190*'MPTO_working_2-way'!$G189)</f>
        <v>2.6428571428571423</v>
      </c>
      <c r="E190" s="32">
        <f>IF(OR($A190="",$B190=""),"",B190*'MPTO_working_2-way'!$G189)</f>
        <v>1.6086956521739131</v>
      </c>
      <c r="F190" s="30">
        <f>IF(OR($A190="",$B190=""),"",'MPTO_working_2-way'!D189)</f>
        <v>2.6813020439061312</v>
      </c>
      <c r="G190" s="32">
        <f>IF(OR($A190="",$B190=""),"",'MPTO_working_2-way'!E189)</f>
        <v>1.594777127420081</v>
      </c>
      <c r="H190" s="30">
        <f>IF(OR($A190="",$B190=""),"",'OddsRatio_working_2-way'!M189)</f>
        <v>2.6832508230603458</v>
      </c>
      <c r="I190" s="30">
        <f>IF(OR($A190="",$B190=""),"",'OddsRatio_working_2-way'!N189)</f>
        <v>1.5940885257860045</v>
      </c>
      <c r="J190" s="30">
        <f>IF('Log_working_2-way'!$D189="","",A190^('Log_working_2-way'!$D189))</f>
        <v>2.7015124337025407</v>
      </c>
      <c r="K190" s="32">
        <f>IF('Log_working_2-way'!$D189="","",B190^('Log_working_2-way'!$D189))</f>
        <v>1.5877124258345114</v>
      </c>
      <c r="L190" s="37">
        <f t="shared" si="27"/>
        <v>0.37837837837837845</v>
      </c>
      <c r="M190" s="37">
        <f t="shared" si="28"/>
        <v>0.6216216216216216</v>
      </c>
      <c r="N190" s="38">
        <v>286</v>
      </c>
      <c r="O190" s="38">
        <f t="shared" si="29"/>
        <v>172.95652173913044</v>
      </c>
      <c r="P190" s="38">
        <f t="shared" si="30"/>
        <v>100.28571428571428</v>
      </c>
      <c r="Q190" s="38">
        <f t="shared" si="31"/>
        <v>185.71428571428572</v>
      </c>
      <c r="R190" s="38">
        <f t="shared" si="32"/>
        <v>113.04347826086958</v>
      </c>
      <c r="S190" s="39">
        <f t="shared" si="33"/>
        <v>-12.757763975155285</v>
      </c>
      <c r="T190" s="39">
        <f t="shared" si="34"/>
        <v>-12.757763975155299</v>
      </c>
      <c r="U190" t="s">
        <v>318</v>
      </c>
      <c r="V190" t="s">
        <v>405</v>
      </c>
      <c r="W190" t="s">
        <v>443</v>
      </c>
      <c r="X190" s="48" t="s">
        <v>490</v>
      </c>
      <c r="Y190" s="41"/>
    </row>
    <row r="191" spans="1:25" ht="15" x14ac:dyDescent="0.25">
      <c r="A191">
        <v>1.87</v>
      </c>
      <c r="B191">
        <v>2.0299999999999998</v>
      </c>
      <c r="C191" s="29">
        <f t="shared" si="26"/>
        <v>2.737019572719368E-2</v>
      </c>
      <c r="D191" s="30">
        <f>IF(OR($A191="",$B191=""),"",A191*'MPTO_working_2-way'!$G190)</f>
        <v>1.9211822660098523</v>
      </c>
      <c r="E191" s="32">
        <f>IF(OR($A191="",$B191=""),"",B191*'MPTO_working_2-way'!$G190)</f>
        <v>2.0855614973262031</v>
      </c>
      <c r="F191" s="30">
        <f>IF(OR($A191="",$B191=""),"",'MPTO_working_2-way'!D190)</f>
        <v>1.9191122570208035</v>
      </c>
      <c r="G191" s="32">
        <f>IF(OR($A191="",$B191=""),"",'MPTO_working_2-way'!E190)</f>
        <v>2.0880063804625832</v>
      </c>
      <c r="H191" s="30">
        <f>IF(OR($A191="",$B191=""),"",'OddsRatio_working_2-way'!M190)</f>
        <v>1.9190539669544755</v>
      </c>
      <c r="I191" s="30">
        <f>IF(OR($A191="",$B191=""),"",'OddsRatio_working_2-way'!N190)</f>
        <v>2.0880753861644932</v>
      </c>
      <c r="J191" s="30">
        <f>IF('Log_working_2-way'!$D190="","",A191^('Log_working_2-way'!$D190))</f>
        <v>1.9181177959672178</v>
      </c>
      <c r="K191" s="32">
        <f>IF('Log_working_2-way'!$D190="","",B191^('Log_working_2-way'!$D190))</f>
        <v>2.0891848566626599</v>
      </c>
      <c r="L191" s="37">
        <f t="shared" si="27"/>
        <v>0.52051282051282044</v>
      </c>
      <c r="M191" s="37">
        <f t="shared" si="28"/>
        <v>0.4794871794871795</v>
      </c>
      <c r="N191" s="38">
        <v>287</v>
      </c>
      <c r="O191" s="38">
        <f t="shared" si="29"/>
        <v>133.524064171123</v>
      </c>
      <c r="P191" s="38">
        <f t="shared" si="30"/>
        <v>145.62068965517238</v>
      </c>
      <c r="Q191" s="38">
        <f t="shared" si="31"/>
        <v>141.37931034482762</v>
      </c>
      <c r="R191" s="38">
        <f t="shared" si="32"/>
        <v>153.47593582887697</v>
      </c>
      <c r="S191" s="39">
        <f t="shared" si="33"/>
        <v>-7.8552461737046144</v>
      </c>
      <c r="T191" s="39">
        <f t="shared" si="34"/>
        <v>-7.855246173704586</v>
      </c>
      <c r="U191" t="s">
        <v>416</v>
      </c>
      <c r="V191" t="s">
        <v>204</v>
      </c>
      <c r="W191" t="s">
        <v>444</v>
      </c>
      <c r="X191" s="48" t="s">
        <v>490</v>
      </c>
      <c r="Y191" s="41"/>
    </row>
    <row r="192" spans="1:25" s="35" customFormat="1" ht="15" x14ac:dyDescent="0.25">
      <c r="A192">
        <v>2.21</v>
      </c>
      <c r="B192">
        <v>1.72</v>
      </c>
      <c r="C192" s="29">
        <f t="shared" si="26"/>
        <v>3.3884036620014824E-2</v>
      </c>
      <c r="D192" s="30">
        <f>IF(OR($A192="",$B192=""),"",A192*'MPTO_working_2-way'!$G191)</f>
        <v>2.2848837209302326</v>
      </c>
      <c r="E192" s="32">
        <f>IF(OR($A192="",$B192=""),"",B192*'MPTO_working_2-way'!$G191)</f>
        <v>1.7782805429864255</v>
      </c>
      <c r="F192" s="30">
        <f>IF(OR($A192="",$B192=""),"",'MPTO_working_2-way'!D191)</f>
        <v>2.2959652089876781</v>
      </c>
      <c r="G192" s="32">
        <f>IF(OR($A192="",$B192=""),"",'MPTO_working_2-way'!E191)</f>
        <v>1.7716256524981358</v>
      </c>
      <c r="H192" s="30">
        <f>IF(OR($A192="",$B192=""),"",'OddsRatio_working_2-way'!M191)</f>
        <v>2.2963624321753371</v>
      </c>
      <c r="I192" s="30">
        <f>IF(OR($A192="",$B192=""),"",'OddsRatio_working_2-way'!N191)</f>
        <v>1.7713892158398703</v>
      </c>
      <c r="J192" s="30">
        <f>IF('Log_working_2-way'!$D191="","",A192^('Log_working_2-way'!$D191))</f>
        <v>2.3014598613122459</v>
      </c>
      <c r="K192" s="32">
        <f>IF('Log_working_2-way'!$D191="","",B192^('Log_working_2-way'!$D191))</f>
        <v>1.7683679149287428</v>
      </c>
      <c r="L192" s="37">
        <f t="shared" si="27"/>
        <v>0.43765903307888038</v>
      </c>
      <c r="M192" s="37">
        <f t="shared" si="28"/>
        <v>0.56234096692111957</v>
      </c>
      <c r="N192" s="38">
        <v>288</v>
      </c>
      <c r="O192" s="38">
        <f t="shared" si="29"/>
        <v>157.68325791855204</v>
      </c>
      <c r="P192" s="38">
        <f t="shared" si="30"/>
        <v>120.55813953488374</v>
      </c>
      <c r="Q192" s="38">
        <f t="shared" si="31"/>
        <v>167.44186046511629</v>
      </c>
      <c r="R192" s="38">
        <f t="shared" si="32"/>
        <v>130.31674208144796</v>
      </c>
      <c r="S192" s="39">
        <f t="shared" si="33"/>
        <v>-9.7586025465642479</v>
      </c>
      <c r="T192" s="39">
        <f t="shared" si="34"/>
        <v>-9.7586025465642194</v>
      </c>
      <c r="U192" t="s">
        <v>415</v>
      </c>
      <c r="V192" t="s">
        <v>413</v>
      </c>
      <c r="W192" t="s">
        <v>444</v>
      </c>
      <c r="X192" s="48" t="s">
        <v>490</v>
      </c>
      <c r="Y192" s="41"/>
    </row>
    <row r="193" spans="1:25" s="35" customFormat="1" ht="15" x14ac:dyDescent="0.25">
      <c r="A193">
        <v>1.9</v>
      </c>
      <c r="B193">
        <v>1.99</v>
      </c>
      <c r="C193" s="29">
        <f t="shared" si="26"/>
        <v>2.8828352287754377E-2</v>
      </c>
      <c r="D193" s="30">
        <f>IF(OR($A193="",$B193=""),"",A193*'MPTO_working_2-way'!$G192)</f>
        <v>1.9547738693467331</v>
      </c>
      <c r="E193" s="32">
        <f>IF(OR($A193="",$B193=""),"",B193*'MPTO_working_2-way'!$G192)</f>
        <v>2.0473684210526311</v>
      </c>
      <c r="F193" s="30">
        <f>IF(OR($A193="",$B193=""),"",'MPTO_working_2-way'!D192)</f>
        <v>1.9535003874967702</v>
      </c>
      <c r="G193" s="32">
        <f>IF(OR($A193="",$B193=""),"",'MPTO_working_2-way'!E192)</f>
        <v>2.0487672717420748</v>
      </c>
      <c r="H193" s="30">
        <f>IF(OR($A193="",$B193=""),"",'OddsRatio_working_2-way'!M192)</f>
        <v>1.9534625892455926</v>
      </c>
      <c r="I193" s="30">
        <f>IF(OR($A193="",$B193=""),"",'OddsRatio_working_2-way'!N192)</f>
        <v>2.0488088481701512</v>
      </c>
      <c r="J193" s="30">
        <f>IF('Log_working_2-way'!$D192="","",A193^('Log_working_2-way'!$D192))</f>
        <v>1.9528856855785393</v>
      </c>
      <c r="K193" s="32">
        <f>IF('Log_working_2-way'!$D192="","",B193^('Log_working_2-way'!$D192))</f>
        <v>2.0494438264048878</v>
      </c>
      <c r="L193" s="37">
        <f t="shared" si="27"/>
        <v>0.51156812339331637</v>
      </c>
      <c r="M193" s="37">
        <f t="shared" si="28"/>
        <v>0.48843187660668391</v>
      </c>
      <c r="N193" s="38">
        <v>289</v>
      </c>
      <c r="O193" s="38">
        <f t="shared" si="29"/>
        <v>136.89473684210526</v>
      </c>
      <c r="P193" s="38">
        <f t="shared" si="30"/>
        <v>143.77386934673368</v>
      </c>
      <c r="Q193" s="38">
        <f t="shared" si="31"/>
        <v>145.22613065326632</v>
      </c>
      <c r="R193" s="38">
        <f t="shared" si="32"/>
        <v>152.10526315789474</v>
      </c>
      <c r="S193" s="39">
        <f t="shared" si="33"/>
        <v>-8.3313938111610639</v>
      </c>
      <c r="T193" s="39">
        <f t="shared" si="34"/>
        <v>-8.3313938111610639</v>
      </c>
      <c r="U193" t="s">
        <v>324</v>
      </c>
      <c r="V193" t="s">
        <v>419</v>
      </c>
      <c r="W193" t="s">
        <v>444</v>
      </c>
      <c r="X193" s="48" t="s">
        <v>490</v>
      </c>
      <c r="Y193" s="41"/>
    </row>
    <row r="194" spans="1:25" ht="15" x14ac:dyDescent="0.25">
      <c r="A194">
        <v>1.78</v>
      </c>
      <c r="B194">
        <v>2.13</v>
      </c>
      <c r="C194" s="29">
        <f t="shared" si="26"/>
        <v>3.128132088410629E-2</v>
      </c>
      <c r="D194" s="30">
        <f>IF(OR($A194="",$B194=""),"",A194*'MPTO_working_2-way'!$G193)</f>
        <v>1.8356807511737092</v>
      </c>
      <c r="E194" s="32">
        <f>IF(OR($A194="",$B194=""),"",B194*'MPTO_working_2-way'!$G193)</f>
        <v>2.1966292134831464</v>
      </c>
      <c r="F194" s="30">
        <f>IF(OR($A194="",$B194=""),"",'MPTO_working_2-way'!D193)</f>
        <v>1.8309750325976726</v>
      </c>
      <c r="G194" s="32">
        <f>IF(OR($A194="",$B194=""),"",'MPTO_working_2-way'!E193)</f>
        <v>2.2034055907479515</v>
      </c>
      <c r="H194" s="30">
        <f>IF(OR($A194="",$B194=""),"",'OddsRatio_working_2-way'!M193)</f>
        <v>1.8308221751528204</v>
      </c>
      <c r="I194" s="30">
        <f>IF(OR($A194="",$B194=""),"",'OddsRatio_working_2-way'!N193)</f>
        <v>2.2036269973367788</v>
      </c>
      <c r="J194" s="30">
        <f>IF('Log_working_2-way'!$D193="","",A194^('Log_working_2-way'!$D193))</f>
        <v>1.8286894264917752</v>
      </c>
      <c r="K194" s="32">
        <f>IF('Log_working_2-way'!$D193="","",B194^('Log_working_2-way'!$D193))</f>
        <v>2.2067247005110642</v>
      </c>
      <c r="L194" s="37">
        <f t="shared" si="27"/>
        <v>0.54475703324808178</v>
      </c>
      <c r="M194" s="37">
        <f t="shared" si="28"/>
        <v>0.45524296675191805</v>
      </c>
      <c r="N194" s="38">
        <v>290</v>
      </c>
      <c r="O194" s="38">
        <f t="shared" si="29"/>
        <v>127.0786516853933</v>
      </c>
      <c r="P194" s="38">
        <f t="shared" si="30"/>
        <v>153.84976525821594</v>
      </c>
      <c r="Q194" s="38">
        <f t="shared" si="31"/>
        <v>136.15023474178403</v>
      </c>
      <c r="R194" s="38">
        <f t="shared" si="32"/>
        <v>162.92134831460675</v>
      </c>
      <c r="S194" s="39">
        <f t="shared" si="33"/>
        <v>-9.071583056390736</v>
      </c>
      <c r="T194" s="39">
        <f t="shared" si="34"/>
        <v>-9.0715830563908071</v>
      </c>
      <c r="U194" t="s">
        <v>172</v>
      </c>
      <c r="V194" t="s">
        <v>158</v>
      </c>
      <c r="W194" t="s">
        <v>155</v>
      </c>
      <c r="X194" s="48" t="s">
        <v>491</v>
      </c>
      <c r="Y194" s="41"/>
    </row>
    <row r="195" spans="1:25" ht="15" x14ac:dyDescent="0.25">
      <c r="A195">
        <v>1.83</v>
      </c>
      <c r="B195">
        <v>2.0099999999999998</v>
      </c>
      <c r="C195" s="29">
        <f t="shared" ref="C195:C230" si="35">IF(OR($A195="",$B195=""),"",(1/A195)+(1/B195)-1)</f>
        <v>4.3960525242639381E-2</v>
      </c>
      <c r="D195" s="30">
        <f>IF(OR($A195="",$B195=""),"",A195*'MPTO_working_2-way'!$G194)</f>
        <v>1.91044776119403</v>
      </c>
      <c r="E195" s="32">
        <f>IF(OR($A195="",$B195=""),"",B195*'MPTO_working_2-way'!$G194)</f>
        <v>2.098360655737705</v>
      </c>
      <c r="F195" s="30">
        <f>IF(OR($A195="",$B195=""),"",'MPTO_working_2-way'!D194)</f>
        <v>1.9066946582691862</v>
      </c>
      <c r="G195" s="32">
        <f>IF(OR($A195="",$B195=""),"",'MPTO_working_2-way'!E194)</f>
        <v>2.1029071263184975</v>
      </c>
      <c r="H195" s="30">
        <f>IF(OR($A195="",$B195=""),"",'OddsRatio_working_2-way'!M194)</f>
        <v>1.9065220230186481</v>
      </c>
      <c r="I195" s="30">
        <f>IF(OR($A195="",$B195=""),"",'OddsRatio_working_2-way'!N194)</f>
        <v>2.1031171605407648</v>
      </c>
      <c r="J195" s="30">
        <f>IF('Log_working_2-way'!$D194="","",A195^('Log_working_2-way'!$D194))</f>
        <v>1.9048027025294283</v>
      </c>
      <c r="K195" s="32">
        <f>IF('Log_working_2-way'!$D194="","",B195^('Log_working_2-way'!$D194))</f>
        <v>2.105213321317545</v>
      </c>
      <c r="L195" s="37">
        <f t="shared" si="27"/>
        <v>0.5234375</v>
      </c>
      <c r="M195" s="37">
        <f t="shared" si="28"/>
        <v>0.4765625</v>
      </c>
      <c r="N195" s="38">
        <v>291</v>
      </c>
      <c r="O195" s="38">
        <f t="shared" si="29"/>
        <v>131.98360655737702</v>
      </c>
      <c r="P195" s="38">
        <f t="shared" si="30"/>
        <v>146.22388059701493</v>
      </c>
      <c r="Q195" s="38">
        <f t="shared" si="31"/>
        <v>144.7761194029851</v>
      </c>
      <c r="R195" s="38">
        <f t="shared" si="32"/>
        <v>159.01639344262293</v>
      </c>
      <c r="S195" s="39">
        <f t="shared" si="33"/>
        <v>-12.792512845608087</v>
      </c>
      <c r="T195" s="39">
        <f t="shared" si="34"/>
        <v>-12.792512845608002</v>
      </c>
      <c r="U195" t="s">
        <v>240</v>
      </c>
      <c r="V195" t="s">
        <v>251</v>
      </c>
      <c r="W195" t="s">
        <v>445</v>
      </c>
      <c r="X195" s="48" t="s">
        <v>491</v>
      </c>
      <c r="Y195" s="41"/>
    </row>
    <row r="196" spans="1:25" ht="15" x14ac:dyDescent="0.25">
      <c r="A196">
        <v>2.11</v>
      </c>
      <c r="B196">
        <v>1.77</v>
      </c>
      <c r="C196" s="29">
        <f t="shared" si="35"/>
        <v>3.8905400701529036E-2</v>
      </c>
      <c r="D196" s="30">
        <f>IF(OR($A196="",$B196=""),"",A196*'MPTO_working_2-way'!$G195)</f>
        <v>2.1920903954802262</v>
      </c>
      <c r="E196" s="32">
        <f>IF(OR($A196="",$B196=""),"",B196*'MPTO_working_2-way'!$G195)</f>
        <v>1.8388625592417065</v>
      </c>
      <c r="F196" s="30">
        <f>IF(OR($A196="",$B196=""),"",'MPTO_working_2-way'!D195)</f>
        <v>2.2003122514507911</v>
      </c>
      <c r="G196" s="32">
        <f>IF(OR($A196="",$B196=""),"",'MPTO_working_2-way'!E195)</f>
        <v>1.8331165484575556</v>
      </c>
      <c r="H196" s="30">
        <f>IF(OR($A196="",$B196=""),"",'OddsRatio_working_2-way'!M195)</f>
        <v>2.2006491750542465</v>
      </c>
      <c r="I196" s="30">
        <f>IF(OR($A196="",$B196=""),"",'OddsRatio_working_2-way'!N195)</f>
        <v>1.8328827610736662</v>
      </c>
      <c r="J196" s="30">
        <f>IF('Log_working_2-way'!$D195="","",A196^('Log_working_2-way'!$D195))</f>
        <v>2.2044360761738599</v>
      </c>
      <c r="K196" s="32">
        <f>IF('Log_working_2-way'!$D195="","",B196^('Log_working_2-way'!$D195))</f>
        <v>1.8302640711133078</v>
      </c>
      <c r="L196" s="37">
        <f t="shared" si="27"/>
        <v>0.45618556701030921</v>
      </c>
      <c r="M196" s="37">
        <f t="shared" si="28"/>
        <v>0.54381443298969068</v>
      </c>
      <c r="N196" s="38">
        <v>292</v>
      </c>
      <c r="O196" s="38">
        <f t="shared" si="29"/>
        <v>153.61137440758296</v>
      </c>
      <c r="P196" s="38">
        <f t="shared" si="30"/>
        <v>127.02824858757064</v>
      </c>
      <c r="Q196" s="38">
        <f t="shared" si="31"/>
        <v>164.97175141242937</v>
      </c>
      <c r="R196" s="38">
        <f t="shared" si="32"/>
        <v>138.38862559241707</v>
      </c>
      <c r="S196" s="39">
        <f t="shared" si="33"/>
        <v>-11.360377004846413</v>
      </c>
      <c r="T196" s="39">
        <f t="shared" si="34"/>
        <v>-11.360377004846427</v>
      </c>
      <c r="U196" t="s">
        <v>293</v>
      </c>
      <c r="V196" t="s">
        <v>391</v>
      </c>
      <c r="W196" t="s">
        <v>440</v>
      </c>
      <c r="X196" s="48" t="s">
        <v>491</v>
      </c>
      <c r="Y196" s="41"/>
    </row>
    <row r="197" spans="1:25" ht="15" x14ac:dyDescent="0.25">
      <c r="A197">
        <v>1.96</v>
      </c>
      <c r="B197">
        <v>1.94</v>
      </c>
      <c r="C197" s="29">
        <f t="shared" si="35"/>
        <v>2.5667999158426325E-2</v>
      </c>
      <c r="D197" s="30">
        <f>IF(OR($A197="",$B197=""),"",A197*'MPTO_working_2-way'!$G196)</f>
        <v>2.0103092783505154</v>
      </c>
      <c r="E197" s="32">
        <f>IF(OR($A197="",$B197=""),"",B197*'MPTO_working_2-way'!$G196)</f>
        <v>1.989795918367347</v>
      </c>
      <c r="F197" s="30">
        <f>IF(OR($A197="",$B197=""),"",'MPTO_working_2-way'!D196)</f>
        <v>2.0105752961082914</v>
      </c>
      <c r="G197" s="32">
        <f>IF(OR($A197="",$B197=""),"",'MPTO_working_2-way'!E196)</f>
        <v>1.9895353704478862</v>
      </c>
      <c r="H197" s="30">
        <f>IF(OR($A197="",$B197=""),"",'OddsRatio_working_2-way'!M196)</f>
        <v>2.0105823052798226</v>
      </c>
      <c r="I197" s="30">
        <f>IF(OR($A197="",$B197=""),"",'OddsRatio_working_2-way'!N196)</f>
        <v>1.9895285072531594</v>
      </c>
      <c r="J197" s="30">
        <f>IF('Log_working_2-way'!$D196="","",A197^('Log_working_2-way'!$D196))</f>
        <v>2.0107026250536491</v>
      </c>
      <c r="K197" s="32">
        <f>IF('Log_working_2-way'!$D196="","",B197^('Log_working_2-way'!$D196))</f>
        <v>1.9894107081664238</v>
      </c>
      <c r="L197" s="37">
        <f t="shared" ref="L197:L201" si="36">(1/D197)</f>
        <v>0.49743589743589745</v>
      </c>
      <c r="M197" s="37">
        <f t="shared" ref="M197:M201" si="37">(1/E197)</f>
        <v>0.50256410256410255</v>
      </c>
      <c r="N197" s="38">
        <v>293</v>
      </c>
      <c r="O197" s="38">
        <f t="shared" ref="O197:O201" si="38">(1/A197)*((N197*A197)-N197)</f>
        <v>143.51020408163265</v>
      </c>
      <c r="P197" s="38">
        <f t="shared" ref="P197:P201" si="39">(1/B197)*((N197*B197)-N197)</f>
        <v>141.96907216494844</v>
      </c>
      <c r="Q197" s="38">
        <f t="shared" ref="Q197:Q201" si="40">(1/B197)*N197</f>
        <v>151.03092783505156</v>
      </c>
      <c r="R197" s="38">
        <f t="shared" ref="R197:R201" si="41">(1/A197)*N197</f>
        <v>149.48979591836735</v>
      </c>
      <c r="S197" s="39">
        <f t="shared" ref="S197:S201" si="42">O197-Q197</f>
        <v>-7.5207237534189062</v>
      </c>
      <c r="T197" s="39">
        <f t="shared" ref="T197:T201" si="43">P197-R197</f>
        <v>-7.5207237534189062</v>
      </c>
      <c r="U197" t="s">
        <v>430</v>
      </c>
      <c r="V197" t="s">
        <v>397</v>
      </c>
      <c r="W197" t="s">
        <v>442</v>
      </c>
      <c r="X197" s="48" t="s">
        <v>491</v>
      </c>
      <c r="Y197" s="41"/>
    </row>
    <row r="198" spans="1:25" s="35" customFormat="1" ht="15" x14ac:dyDescent="0.25">
      <c r="A198">
        <v>2.36</v>
      </c>
      <c r="B198">
        <v>1.61</v>
      </c>
      <c r="C198" s="29">
        <f t="shared" si="35"/>
        <v>4.4846825981682326E-2</v>
      </c>
      <c r="D198" s="30">
        <f>IF(OR($A198="",$B198=""),"",A198*'MPTO_working_2-way'!$G197)</f>
        <v>2.4658385093167703</v>
      </c>
      <c r="E198" s="32">
        <f>IF(OR($A198="",$B198=""),"",B198*'MPTO_working_2-way'!$G197)</f>
        <v>1.6822033898305087</v>
      </c>
      <c r="F198" s="30">
        <f>IF(OR($A198="",$B198=""),"",'MPTO_working_2-way'!D197)</f>
        <v>2.4918677859391396</v>
      </c>
      <c r="G198" s="32">
        <f>IF(OR($A198="",$B198=""),"",'MPTO_working_2-way'!E197)</f>
        <v>1.6703006857745737</v>
      </c>
      <c r="H198" s="30">
        <f>IF(OR($A198="",$B198=""),"",'OddsRatio_working_2-way'!M197)</f>
        <v>2.4931537753095996</v>
      </c>
      <c r="I198" s="30">
        <f>IF(OR($A198="",$B198=""),"",'OddsRatio_working_2-way'!N197)</f>
        <v>1.6697233845138648</v>
      </c>
      <c r="J198" s="30">
        <f>IF('Log_working_2-way'!$D197="","",A198^('Log_working_2-way'!$D197))</f>
        <v>2.5053926130981345</v>
      </c>
      <c r="K198" s="32">
        <f>IF('Log_working_2-way'!$D197="","",B198^('Log_working_2-way'!$D197))</f>
        <v>1.6642785352461773</v>
      </c>
      <c r="L198" s="37">
        <f t="shared" si="36"/>
        <v>0.40554156171284633</v>
      </c>
      <c r="M198" s="37">
        <f t="shared" si="37"/>
        <v>0.59445843828715361</v>
      </c>
      <c r="N198" s="38">
        <v>294</v>
      </c>
      <c r="O198" s="38">
        <f t="shared" si="38"/>
        <v>169.42372881355931</v>
      </c>
      <c r="P198" s="38">
        <f t="shared" si="39"/>
        <v>111.39130434782609</v>
      </c>
      <c r="Q198" s="38">
        <f t="shared" si="40"/>
        <v>182.60869565217391</v>
      </c>
      <c r="R198" s="38">
        <f t="shared" si="41"/>
        <v>124.57627118644069</v>
      </c>
      <c r="S198" s="39">
        <f t="shared" si="42"/>
        <v>-13.184966838614599</v>
      </c>
      <c r="T198" s="39">
        <f t="shared" si="43"/>
        <v>-13.184966838614599</v>
      </c>
      <c r="U198" t="s">
        <v>432</v>
      </c>
      <c r="V198" t="s">
        <v>314</v>
      </c>
      <c r="W198" t="s">
        <v>443</v>
      </c>
      <c r="X198" s="48" t="s">
        <v>491</v>
      </c>
      <c r="Y198" s="41"/>
    </row>
    <row r="199" spans="1:25" ht="15" x14ac:dyDescent="0.25">
      <c r="A199">
        <v>1.94</v>
      </c>
      <c r="B199">
        <v>1.93</v>
      </c>
      <c r="C199" s="29">
        <f t="shared" si="35"/>
        <v>3.3598632551679941E-2</v>
      </c>
      <c r="D199" s="30">
        <f>IF(OR($A199="",$B199=""),"",A199*'MPTO_working_2-way'!$G198)</f>
        <v>2.0051813471502591</v>
      </c>
      <c r="E199" s="32">
        <f>IF(OR($A199="",$B199=""),"",B199*'MPTO_working_2-way'!$G198)</f>
        <v>1.9948453608247423</v>
      </c>
      <c r="F199" s="30">
        <f>IF(OR($A199="",$B199=""),"",'MPTO_working_2-way'!D198)</f>
        <v>2.0053558995233249</v>
      </c>
      <c r="G199" s="32">
        <f>IF(OR($A199="",$B199=""),"",'MPTO_working_2-way'!E198)</f>
        <v>1.9946726333173512</v>
      </c>
      <c r="H199" s="30">
        <f>IF(OR($A199="",$B199=""),"",'OddsRatio_working_2-way'!M198)</f>
        <v>2.0053619687316817</v>
      </c>
      <c r="I199" s="30">
        <f>IF(OR($A199="",$B199=""),"",'OddsRatio_working_2-way'!N198)</f>
        <v>1.9946666286387909</v>
      </c>
      <c r="J199" s="30">
        <f>IF('Log_working_2-way'!$D198="","",A199^('Log_working_2-way'!$D198))</f>
        <v>2.0054414461156225</v>
      </c>
      <c r="K199" s="32">
        <f>IF('Log_working_2-way'!$D198="","",B199^('Log_working_2-way'!$D198))</f>
        <v>1.9945880029745278</v>
      </c>
      <c r="L199" s="37">
        <f t="shared" si="36"/>
        <v>0.49870801033591733</v>
      </c>
      <c r="M199" s="37">
        <f t="shared" si="37"/>
        <v>0.50129198966408273</v>
      </c>
      <c r="N199" s="38">
        <v>295</v>
      </c>
      <c r="O199" s="38">
        <f t="shared" si="38"/>
        <v>142.93814432989689</v>
      </c>
      <c r="P199" s="38">
        <f t="shared" si="39"/>
        <v>142.15025906735755</v>
      </c>
      <c r="Q199" s="38">
        <f t="shared" si="40"/>
        <v>152.8497409326425</v>
      </c>
      <c r="R199" s="38">
        <f t="shared" si="41"/>
        <v>152.06185567010311</v>
      </c>
      <c r="S199" s="39">
        <f t="shared" si="42"/>
        <v>-9.9115966027456182</v>
      </c>
      <c r="T199" s="39">
        <f t="shared" si="43"/>
        <v>-9.9115966027455613</v>
      </c>
      <c r="U199" t="s">
        <v>434</v>
      </c>
      <c r="V199" t="s">
        <v>321</v>
      </c>
      <c r="W199" t="s">
        <v>444</v>
      </c>
      <c r="X199" s="48" t="s">
        <v>491</v>
      </c>
      <c r="Y199" s="41"/>
    </row>
    <row r="200" spans="1:25" s="50" customFormat="1" ht="15" x14ac:dyDescent="0.25">
      <c r="A200">
        <v>1.86</v>
      </c>
      <c r="B200">
        <v>2.0099999999999998</v>
      </c>
      <c r="C200" s="29">
        <f t="shared" si="35"/>
        <v>3.5146846413095734E-2</v>
      </c>
      <c r="D200" s="30">
        <f>IF(OR($A200="",$B200=""),"",A200*'MPTO_working_2-way'!$G199)</f>
        <v>1.9253731343283582</v>
      </c>
      <c r="E200" s="32">
        <f>IF(OR($A200="",$B200=""),"",B200*'MPTO_working_2-way'!$G199)</f>
        <v>2.0806451612903221</v>
      </c>
      <c r="F200" s="30">
        <f>IF(OR($A200="",$B200=""),"",'MPTO_working_2-way'!D199)</f>
        <v>1.9228514118191637</v>
      </c>
      <c r="G200" s="32">
        <f>IF(OR($A200="",$B200=""),"",'MPTO_working_2-way'!E199)</f>
        <v>2.0835980605249955</v>
      </c>
      <c r="H200" s="30">
        <f>IF(OR($A200="",$B200=""),"",'OddsRatio_working_2-way'!M199)</f>
        <v>1.9227595290837431</v>
      </c>
      <c r="I200" s="30">
        <f>IF(OR($A200="",$B200=""),"",'OddsRatio_working_2-way'!N199)</f>
        <v>2.0837059585750928</v>
      </c>
      <c r="J200" s="30">
        <f>IF('Log_working_2-way'!$D199="","",A200^('Log_working_2-way'!$D199))</f>
        <v>1.9216119729065091</v>
      </c>
      <c r="K200" s="32">
        <f>IF('Log_working_2-way'!$D199="","",B200^('Log_working_2-way'!$D199))</f>
        <v>2.0850553480183369</v>
      </c>
      <c r="L200" s="37">
        <f t="shared" si="36"/>
        <v>0.51937984496124034</v>
      </c>
      <c r="M200" s="37">
        <f t="shared" si="37"/>
        <v>0.48062015503875982</v>
      </c>
      <c r="N200" s="38">
        <v>296</v>
      </c>
      <c r="O200" s="38">
        <f t="shared" si="38"/>
        <v>136.86021505376345</v>
      </c>
      <c r="P200" s="38">
        <f t="shared" si="39"/>
        <v>148.73631840796017</v>
      </c>
      <c r="Q200" s="38">
        <f t="shared" si="40"/>
        <v>147.26368159203983</v>
      </c>
      <c r="R200" s="38">
        <f t="shared" si="41"/>
        <v>159.13978494623655</v>
      </c>
      <c r="S200" s="39">
        <f t="shared" si="42"/>
        <v>-10.403466538276376</v>
      </c>
      <c r="T200" s="39">
        <f t="shared" si="43"/>
        <v>-10.403466538276376</v>
      </c>
      <c r="U200" t="s">
        <v>322</v>
      </c>
      <c r="V200" t="s">
        <v>435</v>
      </c>
      <c r="W200" t="s">
        <v>444</v>
      </c>
      <c r="X200" s="48" t="s">
        <v>491</v>
      </c>
      <c r="Y200" s="52"/>
    </row>
    <row r="201" spans="1:25" s="50" customFormat="1" ht="15" x14ac:dyDescent="0.25">
      <c r="A201" s="58">
        <v>1.79</v>
      </c>
      <c r="B201" s="58">
        <v>2.08</v>
      </c>
      <c r="C201" s="59">
        <f t="shared" si="35"/>
        <v>3.9428448646325664E-2</v>
      </c>
      <c r="D201" s="60">
        <f>IF(OR($A201="",$B201=""),"",A201*'MPTO_working_2-way'!$G200)</f>
        <v>1.8605769230769229</v>
      </c>
      <c r="E201" s="62">
        <f>IF(OR($A201="",$B201=""),"",B201*'MPTO_working_2-way'!$G200)</f>
        <v>2.1620111731843576</v>
      </c>
      <c r="F201" s="60">
        <f>IF(OR($A201="",$B201=""),"",'MPTO_working_2-way'!D200)</f>
        <v>1.8554769261437256</v>
      </c>
      <c r="G201" s="62">
        <f>IF(OR($A201="",$B201=""),"",'MPTO_working_2-way'!E200)</f>
        <v>2.1689385995572641</v>
      </c>
      <c r="H201" s="60">
        <f>IF(OR($A201="",$B201=""),"",'OddsRatio_working_2-way'!M200)</f>
        <v>1.8552669065744805</v>
      </c>
      <c r="I201" s="60">
        <f>IF(OR($A201="",$B201=""),"",'OddsRatio_working_2-way'!N200)</f>
        <v>2.1692256444309357</v>
      </c>
      <c r="J201" s="60">
        <f>IF('Log_working_2-way'!$D200="","",A201^('Log_working_2-way'!$D200))</f>
        <v>1.8529410467292624</v>
      </c>
      <c r="K201" s="62">
        <f>IF('Log_working_2-way'!$D200="","",B201^('Log_working_2-way'!$D200))</f>
        <v>2.1724139714397546</v>
      </c>
      <c r="L201" s="66">
        <f t="shared" si="36"/>
        <v>0.53746770025839796</v>
      </c>
      <c r="M201" s="66">
        <f t="shared" si="37"/>
        <v>0.46253229974160204</v>
      </c>
      <c r="N201" s="67">
        <v>297</v>
      </c>
      <c r="O201" s="67">
        <f t="shared" si="38"/>
        <v>131.07821229050279</v>
      </c>
      <c r="P201" s="67">
        <f t="shared" si="39"/>
        <v>154.21153846153845</v>
      </c>
      <c r="Q201" s="67">
        <f t="shared" si="40"/>
        <v>142.78846153846152</v>
      </c>
      <c r="R201" s="67">
        <f t="shared" si="41"/>
        <v>165.92178770949721</v>
      </c>
      <c r="S201" s="68">
        <f t="shared" si="42"/>
        <v>-11.710249247958728</v>
      </c>
      <c r="T201" s="68">
        <f t="shared" si="43"/>
        <v>-11.710249247958757</v>
      </c>
      <c r="U201" s="58" t="s">
        <v>326</v>
      </c>
      <c r="V201" s="58" t="s">
        <v>418</v>
      </c>
      <c r="W201" s="58" t="s">
        <v>444</v>
      </c>
      <c r="X201" s="65" t="s">
        <v>491</v>
      </c>
      <c r="Y201" s="52"/>
    </row>
    <row r="202" spans="1:25" s="35" customFormat="1" ht="15" x14ac:dyDescent="0.25">
      <c r="A202">
        <v>2.42</v>
      </c>
      <c r="B202">
        <v>1.61</v>
      </c>
      <c r="C202" s="29">
        <f t="shared" si="35"/>
        <v>3.4341152918228035E-2</v>
      </c>
      <c r="D202" s="30">
        <f>IF(OR($A202="",$B202=""),"",A202*'MPTO_working_2-way'!$G201)</f>
        <v>2.5031055900621118</v>
      </c>
      <c r="E202" s="32">
        <f>IF(OR($A202="",$B202=""),"",B202*'MPTO_working_2-way'!$G201)</f>
        <v>1.6652892561983472</v>
      </c>
      <c r="F202" s="30">
        <f>IF(OR($A202="",$B202=""),"",'MPTO_working_2-way'!D201)</f>
        <v>2.5249173741170372</v>
      </c>
      <c r="G202" s="32">
        <f>IF(OR($A202="",$B202=""),"",'MPTO_working_2-way'!E201)</f>
        <v>1.655773235306617</v>
      </c>
      <c r="H202" s="30">
        <f>IF(OR($A202="",$B202=""),"",'OddsRatio_working_2-way'!M201)</f>
        <v>2.5257355119610394</v>
      </c>
      <c r="I202" s="30">
        <f>IF(OR($A202="",$B202=""),"",'OddsRatio_working_2-way'!N201)</f>
        <v>1.6554215931663621</v>
      </c>
      <c r="J202" s="30">
        <f>IF('Log_working_2-way'!$D201="","",A202^('Log_working_2-way'!$D201))</f>
        <v>2.5358767096666233</v>
      </c>
      <c r="K202" s="32">
        <f>IF('Log_working_2-way'!$D201="","",B202^('Log_working_2-way'!$D201))</f>
        <v>1.6510939281167687</v>
      </c>
      <c r="L202" s="37">
        <f t="shared" ref="L202:L230" si="44">(1/D202)</f>
        <v>0.39950372208436724</v>
      </c>
      <c r="M202" s="37">
        <f t="shared" ref="M202:M230" si="45">(1/E202)</f>
        <v>0.60049627791563276</v>
      </c>
      <c r="N202" s="38">
        <v>298</v>
      </c>
      <c r="O202" s="38">
        <f t="shared" ref="O202:O230" si="46">(1/A202)*((N202*A202)-N202)</f>
        <v>174.85950413223139</v>
      </c>
      <c r="P202" s="38">
        <f t="shared" ref="P202:P230" si="47">(1/B202)*((N202*B202)-N202)</f>
        <v>112.90683229813665</v>
      </c>
      <c r="Q202" s="38">
        <f t="shared" ref="Q202:Q230" si="48">(1/B202)*N202</f>
        <v>185.09316770186334</v>
      </c>
      <c r="R202" s="38">
        <f t="shared" ref="R202:R230" si="49">(1/A202)*N202</f>
        <v>123.14049586776859</v>
      </c>
      <c r="S202" s="39">
        <f t="shared" ref="S202:S230" si="50">O202-Q202</f>
        <v>-10.233663569631943</v>
      </c>
      <c r="T202" s="39">
        <f t="shared" ref="T202:T230" si="51">P202-R202</f>
        <v>-10.233663569631943</v>
      </c>
      <c r="U202" t="s">
        <v>113</v>
      </c>
      <c r="V202" t="s">
        <v>163</v>
      </c>
      <c r="W202" t="s">
        <v>94</v>
      </c>
      <c r="X202" s="48" t="s">
        <v>495</v>
      </c>
      <c r="Y202" s="41"/>
    </row>
    <row r="203" spans="1:25" ht="15" x14ac:dyDescent="0.25">
      <c r="A203">
        <v>2.76</v>
      </c>
      <c r="B203">
        <v>1.49</v>
      </c>
      <c r="C203" s="29">
        <f t="shared" si="35"/>
        <v>3.3459780177025777E-2</v>
      </c>
      <c r="D203" s="30">
        <f>IF(OR($A203="",$B203=""),"",A203*'MPTO_working_2-way'!$G202)</f>
        <v>2.852348993288591</v>
      </c>
      <c r="E203" s="32">
        <f>IF(OR($A203="",$B203=""),"",B203*'MPTO_working_2-way'!$G202)</f>
        <v>1.5398550724637683</v>
      </c>
      <c r="F203" s="30">
        <f>IF(OR($A203="",$B203=""),"",'MPTO_working_2-way'!D202)</f>
        <v>2.8936110329299192</v>
      </c>
      <c r="G203" s="32">
        <f>IF(OR($A203="",$B203=""),"",'MPTO_working_2-way'!E202)</f>
        <v>1.5280915576694414</v>
      </c>
      <c r="H203" s="30">
        <f>IF(OR($A203="",$B203=""),"",'OddsRatio_working_2-way'!M202)</f>
        <v>2.8952141659173716</v>
      </c>
      <c r="I203" s="30">
        <f>IF(OR($A203="",$B203=""),"",'OddsRatio_working_2-way'!N202)</f>
        <v>1.5276448530110862</v>
      </c>
      <c r="J203" s="30">
        <f>IF('Log_working_2-way'!$D202="","",A203^('Log_working_2-way'!$D202))</f>
        <v>2.9147265909079012</v>
      </c>
      <c r="K203" s="32">
        <f>IF('Log_working_2-way'!$D202="","",B203^('Log_working_2-way'!$D202))</f>
        <v>1.5222677768974013</v>
      </c>
      <c r="L203" s="37">
        <f t="shared" si="44"/>
        <v>0.35058823529411759</v>
      </c>
      <c r="M203" s="37">
        <f t="shared" si="45"/>
        <v>0.64941176470588224</v>
      </c>
      <c r="N203" s="38">
        <v>299</v>
      </c>
      <c r="O203" s="38">
        <f t="shared" si="46"/>
        <v>190.66666666666666</v>
      </c>
      <c r="P203" s="38">
        <f t="shared" si="47"/>
        <v>98.328859060402678</v>
      </c>
      <c r="Q203" s="38">
        <f t="shared" si="48"/>
        <v>200.67114093959734</v>
      </c>
      <c r="R203" s="38">
        <f t="shared" si="49"/>
        <v>108.33333333333334</v>
      </c>
      <c r="S203" s="39">
        <f t="shared" si="50"/>
        <v>-10.004474272930679</v>
      </c>
      <c r="T203" s="39">
        <f t="shared" si="51"/>
        <v>-10.004474272930665</v>
      </c>
      <c r="U203" t="s">
        <v>128</v>
      </c>
      <c r="V203" t="s">
        <v>100</v>
      </c>
      <c r="W203" t="s">
        <v>94</v>
      </c>
      <c r="X203" s="48" t="s">
        <v>495</v>
      </c>
      <c r="Y203" s="41"/>
    </row>
    <row r="204" spans="1:25" ht="15" x14ac:dyDescent="0.25">
      <c r="A204">
        <v>1.58</v>
      </c>
      <c r="B204">
        <v>2.46</v>
      </c>
      <c r="C204" s="29">
        <f t="shared" si="35"/>
        <v>3.9415457445713731E-2</v>
      </c>
      <c r="D204" s="30">
        <f>IF(OR($A204="",$B204=""),"",A204*'MPTO_working_2-way'!$G203)</f>
        <v>1.6422764227642277</v>
      </c>
      <c r="E204" s="32">
        <f>IF(OR($A204="",$B204=""),"",B204*'MPTO_working_2-way'!$G203)</f>
        <v>2.5569620253164556</v>
      </c>
      <c r="F204" s="30">
        <f>IF(OR($A204="",$B204=""),"",'MPTO_working_2-way'!D203)</f>
        <v>1.630779558613745</v>
      </c>
      <c r="G204" s="32">
        <f>IF(OR($A204="",$B204=""),"",'MPTO_working_2-way'!E203)</f>
        <v>2.5853398962352006</v>
      </c>
      <c r="H204" s="30">
        <f>IF(OR($A204="",$B204=""),"",'OddsRatio_working_2-way'!M203)</f>
        <v>1.6302858668672515</v>
      </c>
      <c r="I204" s="30">
        <f>IF(OR($A204="",$B204=""),"",'OddsRatio_working_2-way'!N203)</f>
        <v>2.5865816648727367</v>
      </c>
      <c r="J204" s="30">
        <f>IF('Log_working_2-way'!$D203="","",A204^('Log_working_2-way'!$D203))</f>
        <v>1.6250391371672495</v>
      </c>
      <c r="K204" s="32">
        <f>IF('Log_working_2-way'!$D203="","",B204^('Log_working_2-way'!$D203))</f>
        <v>2.599899815124826</v>
      </c>
      <c r="L204" s="37">
        <f t="shared" si="44"/>
        <v>0.6089108910891089</v>
      </c>
      <c r="M204" s="37">
        <f t="shared" si="45"/>
        <v>0.3910891089108911</v>
      </c>
      <c r="N204" s="38">
        <v>300</v>
      </c>
      <c r="O204" s="38">
        <f t="shared" si="46"/>
        <v>110.126582278481</v>
      </c>
      <c r="P204" s="38">
        <f t="shared" si="47"/>
        <v>178.04878048780486</v>
      </c>
      <c r="Q204" s="38">
        <f t="shared" si="48"/>
        <v>121.95121951219512</v>
      </c>
      <c r="R204" s="38">
        <f t="shared" si="49"/>
        <v>189.87341772151896</v>
      </c>
      <c r="S204" s="39">
        <f t="shared" si="50"/>
        <v>-11.824637233714128</v>
      </c>
      <c r="T204" s="39">
        <f t="shared" si="51"/>
        <v>-11.8246372337141</v>
      </c>
      <c r="U204" t="s">
        <v>177</v>
      </c>
      <c r="V204" t="s">
        <v>179</v>
      </c>
      <c r="W204" t="s">
        <v>94</v>
      </c>
      <c r="X204" s="48" t="s">
        <v>495</v>
      </c>
      <c r="Y204" s="41"/>
    </row>
    <row r="205" spans="1:25" s="35" customFormat="1" ht="15" x14ac:dyDescent="0.25">
      <c r="A205">
        <v>2.3199999999999998</v>
      </c>
      <c r="B205">
        <v>1.66</v>
      </c>
      <c r="C205" s="29">
        <f t="shared" si="35"/>
        <v>3.3444121312837582E-2</v>
      </c>
      <c r="D205" s="30">
        <f>IF(OR($A205="",$B205=""),"",A205*'MPTO_working_2-way'!$G204)</f>
        <v>2.3975903614457832</v>
      </c>
      <c r="E205" s="32">
        <f>IF(OR($A205="",$B205=""),"",B205*'MPTO_working_2-way'!$G204)</f>
        <v>1.7155172413793103</v>
      </c>
      <c r="F205" s="30">
        <f>IF(OR($A205="",$B205=""),"",'MPTO_working_2-way'!D204)</f>
        <v>2.4136375031336175</v>
      </c>
      <c r="G205" s="32">
        <f>IF(OR($A205="",$B205=""),"",'MPTO_working_2-way'!E204)</f>
        <v>1.707394928178755</v>
      </c>
      <c r="H205" s="30">
        <f>IF(OR($A205="",$B205=""),"",'OddsRatio_working_2-way'!M204)</f>
        <v>2.4142135623730954</v>
      </c>
      <c r="I205" s="30">
        <f>IF(OR($A205="",$B205=""),"",'OddsRatio_working_2-way'!N204)</f>
        <v>1.7071067811865479</v>
      </c>
      <c r="J205" s="30">
        <f>IF('Log_working_2-way'!$D204="","",A205^('Log_working_2-way'!$D204))</f>
        <v>2.4216287324780335</v>
      </c>
      <c r="K205" s="32">
        <f>IF('Log_working_2-way'!$D204="","",B205^('Log_working_2-way'!$D204))</f>
        <v>1.7034185347793582</v>
      </c>
      <c r="L205" s="37">
        <f t="shared" si="44"/>
        <v>0.41708542713567837</v>
      </c>
      <c r="M205" s="37">
        <f t="shared" si="45"/>
        <v>0.58291457286432158</v>
      </c>
      <c r="N205" s="38">
        <v>301</v>
      </c>
      <c r="O205" s="38">
        <f t="shared" si="46"/>
        <v>171.25862068965515</v>
      </c>
      <c r="P205" s="38">
        <f t="shared" si="47"/>
        <v>119.67469879518072</v>
      </c>
      <c r="Q205" s="38">
        <f t="shared" si="48"/>
        <v>181.32530120481928</v>
      </c>
      <c r="R205" s="38">
        <f t="shared" si="49"/>
        <v>129.74137931034483</v>
      </c>
      <c r="S205" s="39">
        <f t="shared" si="50"/>
        <v>-10.066680515164137</v>
      </c>
      <c r="T205" s="39">
        <f t="shared" si="51"/>
        <v>-10.066680515164109</v>
      </c>
      <c r="U205" t="s">
        <v>161</v>
      </c>
      <c r="V205" t="s">
        <v>96</v>
      </c>
      <c r="W205" t="s">
        <v>94</v>
      </c>
      <c r="X205" s="48" t="s">
        <v>495</v>
      </c>
      <c r="Y205" s="41"/>
    </row>
    <row r="206" spans="1:25" ht="15" x14ac:dyDescent="0.25">
      <c r="A206">
        <v>2.11</v>
      </c>
      <c r="B206">
        <v>1.79</v>
      </c>
      <c r="C206" s="29">
        <f t="shared" si="35"/>
        <v>3.2592867166194583E-2</v>
      </c>
      <c r="D206" s="30">
        <f>IF(OR($A206="",$B206=""),"",A206*'MPTO_working_2-way'!$G205)</f>
        <v>2.1787709497206706</v>
      </c>
      <c r="E206" s="32">
        <f>IF(OR($A206="",$B206=""),"",B206*'MPTO_working_2-way'!$G205)</f>
        <v>1.8483412322274884</v>
      </c>
      <c r="F206" s="30">
        <f>IF(OR($A206="",$B206=""),"",'MPTO_working_2-way'!D205)</f>
        <v>2.1851369724319478</v>
      </c>
      <c r="G206" s="32">
        <f>IF(OR($A206="",$B206=""),"",'MPTO_working_2-way'!E205)</f>
        <v>1.8437843247333352</v>
      </c>
      <c r="H206" s="30">
        <f>IF(OR($A206="",$B206=""),"",'OddsRatio_working_2-way'!M205)</f>
        <v>2.1853536565680476</v>
      </c>
      <c r="I206" s="30">
        <f>IF(OR($A206="",$B206=""),"",'OddsRatio_working_2-way'!N205)</f>
        <v>1.8436300798997822</v>
      </c>
      <c r="J206" s="30">
        <f>IF('Log_working_2-way'!$D205="","",A206^('Log_working_2-way'!$D205))</f>
        <v>2.1882656756587764</v>
      </c>
      <c r="K206" s="32">
        <f>IF('Log_working_2-way'!$D205="","",B206^('Log_working_2-way'!$D205))</f>
        <v>1.8415626408173078</v>
      </c>
      <c r="L206" s="37">
        <f t="shared" si="44"/>
        <v>0.4589743589743589</v>
      </c>
      <c r="M206" s="37">
        <f t="shared" si="45"/>
        <v>0.54102564102564099</v>
      </c>
      <c r="N206" s="38">
        <v>302</v>
      </c>
      <c r="O206" s="38">
        <f t="shared" si="46"/>
        <v>158.8720379146919</v>
      </c>
      <c r="P206" s="38">
        <f t="shared" si="47"/>
        <v>133.28491620111734</v>
      </c>
      <c r="Q206" s="38">
        <f t="shared" si="48"/>
        <v>168.71508379888266</v>
      </c>
      <c r="R206" s="38">
        <f t="shared" si="49"/>
        <v>143.12796208530807</v>
      </c>
      <c r="S206" s="39">
        <f t="shared" si="50"/>
        <v>-9.843045884190758</v>
      </c>
      <c r="T206" s="39">
        <f t="shared" si="51"/>
        <v>-9.8430458841907296</v>
      </c>
      <c r="U206" t="s">
        <v>117</v>
      </c>
      <c r="V206" t="s">
        <v>181</v>
      </c>
      <c r="W206" t="s">
        <v>94</v>
      </c>
      <c r="X206" s="48" t="s">
        <v>495</v>
      </c>
      <c r="Y206" s="41"/>
    </row>
    <row r="207" spans="1:25" ht="15" x14ac:dyDescent="0.25">
      <c r="A207">
        <v>2</v>
      </c>
      <c r="B207">
        <v>1.88</v>
      </c>
      <c r="C207" s="29">
        <f t="shared" si="35"/>
        <v>3.1914893617021267E-2</v>
      </c>
      <c r="D207" s="30">
        <f>IF(OR($A207="",$B207=""),"",A207*'MPTO_working_2-way'!$G206)</f>
        <v>2.0638297872340425</v>
      </c>
      <c r="E207" s="32">
        <f>IF(OR($A207="",$B207=""),"",B207*'MPTO_working_2-way'!$G206)</f>
        <v>1.94</v>
      </c>
      <c r="F207" s="30">
        <f>IF(OR($A207="",$B207=""),"",'MPTO_working_2-way'!D206)</f>
        <v>2.0659340659340657</v>
      </c>
      <c r="G207" s="32">
        <f>IF(OR($A207="",$B207=""),"",'MPTO_working_2-way'!E206)</f>
        <v>1.9381443298969072</v>
      </c>
      <c r="H207" s="30">
        <f>IF(OR($A207="",$B207=""),"",'OddsRatio_working_2-way'!M206)</f>
        <v>2.0660035817780522</v>
      </c>
      <c r="I207" s="30">
        <f>IF(OR($A207="",$B207=""),"",'OddsRatio_working_2-way'!N206)</f>
        <v>1.9380831519646857</v>
      </c>
      <c r="J207" s="30">
        <f>IF('Log_working_2-way'!$D206="","",A207^('Log_working_2-way'!$D206))</f>
        <v>2.0669618454035223</v>
      </c>
      <c r="K207" s="32">
        <f>IF('Log_working_2-way'!$D206="","",B207^('Log_working_2-way'!$D206))</f>
        <v>1.9372406373367297</v>
      </c>
      <c r="L207" s="37">
        <f t="shared" si="44"/>
        <v>0.4845360824742268</v>
      </c>
      <c r="M207" s="37">
        <f t="shared" si="45"/>
        <v>0.51546391752577325</v>
      </c>
      <c r="N207" s="38">
        <v>303</v>
      </c>
      <c r="O207" s="38">
        <f t="shared" si="46"/>
        <v>151.5</v>
      </c>
      <c r="P207" s="38">
        <f t="shared" si="47"/>
        <v>141.82978723404256</v>
      </c>
      <c r="Q207" s="38">
        <f t="shared" si="48"/>
        <v>161.17021276595744</v>
      </c>
      <c r="R207" s="38">
        <f t="shared" si="49"/>
        <v>151.5</v>
      </c>
      <c r="S207" s="39">
        <f t="shared" si="50"/>
        <v>-9.6702127659574444</v>
      </c>
      <c r="T207" s="39">
        <f t="shared" si="51"/>
        <v>-9.6702127659574444</v>
      </c>
      <c r="U207" t="s">
        <v>99</v>
      </c>
      <c r="V207" t="s">
        <v>162</v>
      </c>
      <c r="W207" t="s">
        <v>94</v>
      </c>
      <c r="X207" s="48" t="s">
        <v>495</v>
      </c>
      <c r="Y207" s="41"/>
    </row>
    <row r="208" spans="1:25" ht="15" x14ac:dyDescent="0.25">
      <c r="A208">
        <v>1.95</v>
      </c>
      <c r="B208">
        <v>1.92</v>
      </c>
      <c r="C208" s="29">
        <f t="shared" si="35"/>
        <v>3.3653846153846256E-2</v>
      </c>
      <c r="D208" s="30">
        <f>IF(OR($A208="",$B208=""),"",A208*'MPTO_working_2-way'!$G207)</f>
        <v>2.015625</v>
      </c>
      <c r="E208" s="32">
        <f>IF(OR($A208="",$B208=""),"",B208*'MPTO_working_2-way'!$G207)</f>
        <v>1.9846153846153847</v>
      </c>
      <c r="F208" s="30">
        <f>IF(OR($A208="",$B208=""),"",'MPTO_working_2-way'!D207)</f>
        <v>2.0161550888529889</v>
      </c>
      <c r="G208" s="32">
        <f>IF(OR($A208="",$B208=""),"",'MPTO_working_2-way'!E207)</f>
        <v>1.9841017488076311</v>
      </c>
      <c r="H208" s="30">
        <f>IF(OR($A208="",$B208=""),"",'OddsRatio_working_2-way'!M207)</f>
        <v>2.0161735558713256</v>
      </c>
      <c r="I208" s="30">
        <f>IF(OR($A208="",$B208=""),"",'OddsRatio_working_2-way'!N207)</f>
        <v>1.9840838646332837</v>
      </c>
      <c r="J208" s="30">
        <f>IF('Log_working_2-way'!$D207="","",A208^('Log_working_2-way'!$D207))</f>
        <v>2.0164149948926431</v>
      </c>
      <c r="K208" s="32">
        <f>IF('Log_working_2-way'!$D207="","",B208^('Log_working_2-way'!$D207))</f>
        <v>1.9838501055423525</v>
      </c>
      <c r="L208" s="37">
        <f t="shared" si="44"/>
        <v>0.49612403100775193</v>
      </c>
      <c r="M208" s="37">
        <f t="shared" si="45"/>
        <v>0.50387596899224807</v>
      </c>
      <c r="N208" s="38">
        <v>304</v>
      </c>
      <c r="O208" s="38">
        <f t="shared" si="46"/>
        <v>148.10256410256409</v>
      </c>
      <c r="P208" s="38">
        <f t="shared" si="47"/>
        <v>145.66666666666666</v>
      </c>
      <c r="Q208" s="38">
        <f t="shared" si="48"/>
        <v>158.33333333333334</v>
      </c>
      <c r="R208" s="38">
        <f t="shared" si="49"/>
        <v>155.89743589743591</v>
      </c>
      <c r="S208" s="39">
        <f t="shared" si="50"/>
        <v>-10.230769230769255</v>
      </c>
      <c r="T208" s="39">
        <f t="shared" si="51"/>
        <v>-10.230769230769255</v>
      </c>
      <c r="U208" t="s">
        <v>93</v>
      </c>
      <c r="V208" t="s">
        <v>134</v>
      </c>
      <c r="W208" t="s">
        <v>71</v>
      </c>
      <c r="X208" s="48" t="s">
        <v>495</v>
      </c>
      <c r="Y208" s="41"/>
    </row>
    <row r="209" spans="1:25" ht="15" x14ac:dyDescent="0.25">
      <c r="A209">
        <v>2.15</v>
      </c>
      <c r="B209">
        <v>1.74</v>
      </c>
      <c r="C209" s="29">
        <f t="shared" si="35"/>
        <v>3.9828922747928264E-2</v>
      </c>
      <c r="D209" s="30">
        <f>IF(OR($A209="",$B209=""),"",A209*'MPTO_working_2-way'!$G208)</f>
        <v>2.2356321839080455</v>
      </c>
      <c r="E209" s="32">
        <f>IF(OR($A209="",$B209=""),"",B209*'MPTO_working_2-way'!$G208)</f>
        <v>1.8093023255813951</v>
      </c>
      <c r="F209" s="30">
        <f>IF(OR($A209="",$B209=""),"",'MPTO_working_2-way'!D208)</f>
        <v>2.2461723206244368</v>
      </c>
      <c r="G209" s="32">
        <f>IF(OR($A209="",$B209=""),"",'MPTO_working_2-way'!E208)</f>
        <v>1.8024572392194651</v>
      </c>
      <c r="H209" s="30">
        <f>IF(OR($A209="",$B209=""),"",'OddsRatio_working_2-way'!M208)</f>
        <v>2.2466170438647359</v>
      </c>
      <c r="I209" s="30">
        <f>IF(OR($A209="",$B209=""),"",'OddsRatio_working_2-way'!N208)</f>
        <v>1.8021709673564388</v>
      </c>
      <c r="J209" s="30">
        <f>IF('Log_working_2-way'!$D208="","",A209^('Log_working_2-way'!$D208))</f>
        <v>2.2514857299538718</v>
      </c>
      <c r="K209" s="32">
        <f>IF('Log_working_2-way'!$D208="","",B209^('Log_working_2-way'!$D208))</f>
        <v>1.7990502616731108</v>
      </c>
      <c r="L209" s="37">
        <f t="shared" si="44"/>
        <v>0.44730077120822631</v>
      </c>
      <c r="M209" s="37">
        <f t="shared" si="45"/>
        <v>0.5526992287917738</v>
      </c>
      <c r="N209" s="38">
        <v>305</v>
      </c>
      <c r="O209" s="38">
        <f t="shared" si="46"/>
        <v>163.13953488372093</v>
      </c>
      <c r="P209" s="38">
        <f t="shared" si="47"/>
        <v>129.71264367816093</v>
      </c>
      <c r="Q209" s="38">
        <f t="shared" si="48"/>
        <v>175.28735632183907</v>
      </c>
      <c r="R209" s="38">
        <f t="shared" si="49"/>
        <v>141.86046511627907</v>
      </c>
      <c r="S209" s="39">
        <f t="shared" si="50"/>
        <v>-12.147821438118143</v>
      </c>
      <c r="T209" s="39">
        <f t="shared" si="51"/>
        <v>-12.147821438118143</v>
      </c>
      <c r="U209" t="s">
        <v>131</v>
      </c>
      <c r="V209" t="s">
        <v>133</v>
      </c>
      <c r="W209" t="s">
        <v>71</v>
      </c>
      <c r="X209" s="48" t="s">
        <v>495</v>
      </c>
      <c r="Y209" s="41"/>
    </row>
    <row r="210" spans="1:25" ht="15" x14ac:dyDescent="0.25">
      <c r="A210">
        <v>2.11</v>
      </c>
      <c r="B210">
        <v>1.77</v>
      </c>
      <c r="C210" s="29">
        <f t="shared" si="35"/>
        <v>3.8905400701529036E-2</v>
      </c>
      <c r="D210" s="30">
        <f>IF(OR($A210="",$B210=""),"",A210*'MPTO_working_2-way'!$G209)</f>
        <v>2.1920903954802262</v>
      </c>
      <c r="E210" s="32">
        <f>IF(OR($A210="",$B210=""),"",B210*'MPTO_working_2-way'!$G209)</f>
        <v>1.8388625592417065</v>
      </c>
      <c r="F210" s="30">
        <f>IF(OR($A210="",$B210=""),"",'MPTO_working_2-way'!D209)</f>
        <v>2.2003122514507911</v>
      </c>
      <c r="G210" s="32">
        <f>IF(OR($A210="",$B210=""),"",'MPTO_working_2-way'!E209)</f>
        <v>1.8331165484575556</v>
      </c>
      <c r="H210" s="30">
        <f>IF(OR($A210="",$B210=""),"",'OddsRatio_working_2-way'!M209)</f>
        <v>2.2006491750542465</v>
      </c>
      <c r="I210" s="30">
        <f>IF(OR($A210="",$B210=""),"",'OddsRatio_working_2-way'!N209)</f>
        <v>1.8328827610736662</v>
      </c>
      <c r="J210" s="30">
        <f>IF('Log_working_2-way'!$D209="","",A210^('Log_working_2-way'!$D209))</f>
        <v>2.2044360761738599</v>
      </c>
      <c r="K210" s="32">
        <f>IF('Log_working_2-way'!$D209="","",B210^('Log_working_2-way'!$D209))</f>
        <v>1.8302640711133078</v>
      </c>
      <c r="L210" s="37">
        <f t="shared" si="44"/>
        <v>0.45618556701030921</v>
      </c>
      <c r="M210" s="37">
        <f t="shared" si="45"/>
        <v>0.54381443298969068</v>
      </c>
      <c r="N210" s="38">
        <v>306</v>
      </c>
      <c r="O210" s="38">
        <f t="shared" si="46"/>
        <v>160.97630331753552</v>
      </c>
      <c r="P210" s="38">
        <f t="shared" si="47"/>
        <v>133.11864406779662</v>
      </c>
      <c r="Q210" s="38">
        <f t="shared" si="48"/>
        <v>172.88135593220341</v>
      </c>
      <c r="R210" s="38">
        <f t="shared" si="49"/>
        <v>145.02369668246445</v>
      </c>
      <c r="S210" s="39">
        <f t="shared" si="50"/>
        <v>-11.905052614667881</v>
      </c>
      <c r="T210" s="39">
        <f t="shared" si="51"/>
        <v>-11.905052614667824</v>
      </c>
      <c r="U210" t="s">
        <v>132</v>
      </c>
      <c r="V210" t="s">
        <v>68</v>
      </c>
      <c r="W210" t="s">
        <v>71</v>
      </c>
      <c r="X210" s="48" t="s">
        <v>495</v>
      </c>
      <c r="Y210" s="41"/>
    </row>
    <row r="211" spans="1:25" ht="15" x14ac:dyDescent="0.25">
      <c r="A211">
        <v>1.98</v>
      </c>
      <c r="B211">
        <v>1.89</v>
      </c>
      <c r="C211" s="29">
        <f t="shared" si="35"/>
        <v>3.4151034151034265E-2</v>
      </c>
      <c r="D211" s="30">
        <f>IF(OR($A211="",$B211=""),"",A211*'MPTO_working_2-way'!$G210)</f>
        <v>2.0476190476190479</v>
      </c>
      <c r="E211" s="32">
        <f>IF(OR($A211="",$B211=""),"",B211*'MPTO_working_2-way'!$G210)</f>
        <v>1.9545454545454546</v>
      </c>
      <c r="F211" s="30">
        <f>IF(OR($A211="",$B211=""),"",'MPTO_working_2-way'!D210)</f>
        <v>2.0492853622474128</v>
      </c>
      <c r="G211" s="32">
        <f>IF(OR($A211="",$B211=""),"",'MPTO_working_2-way'!E210)</f>
        <v>1.9530295913574449</v>
      </c>
      <c r="H211" s="30">
        <f>IF(OR($A211="",$B211=""),"",'OddsRatio_working_2-way'!M210)</f>
        <v>2.0493443645942064</v>
      </c>
      <c r="I211" s="30">
        <f>IF(OR($A211="",$B211=""),"",'OddsRatio_working_2-way'!N210)</f>
        <v>1.9529760045804527</v>
      </c>
      <c r="J211" s="30">
        <f>IF('Log_working_2-way'!$D210="","",A211^('Log_working_2-way'!$D210))</f>
        <v>2.0501043431252364</v>
      </c>
      <c r="K211" s="32">
        <f>IF('Log_working_2-way'!$D210="","",B211^('Log_working_2-way'!$D210))</f>
        <v>1.9522863194945297</v>
      </c>
      <c r="L211" s="37">
        <f t="shared" si="44"/>
        <v>0.48837209302325574</v>
      </c>
      <c r="M211" s="37">
        <f t="shared" si="45"/>
        <v>0.51162790697674421</v>
      </c>
      <c r="N211" s="38">
        <v>307</v>
      </c>
      <c r="O211" s="38">
        <f t="shared" si="46"/>
        <v>151.94949494949498</v>
      </c>
      <c r="P211" s="38">
        <f t="shared" si="47"/>
        <v>144.5661375661376</v>
      </c>
      <c r="Q211" s="38">
        <f t="shared" si="48"/>
        <v>162.43386243386246</v>
      </c>
      <c r="R211" s="38">
        <f t="shared" si="49"/>
        <v>155.05050505050505</v>
      </c>
      <c r="S211" s="39">
        <f t="shared" si="50"/>
        <v>-10.484367484367482</v>
      </c>
      <c r="T211" s="39">
        <f t="shared" si="51"/>
        <v>-10.484367484367453</v>
      </c>
      <c r="U211" t="s">
        <v>164</v>
      </c>
      <c r="V211" t="s">
        <v>87</v>
      </c>
      <c r="W211" t="s">
        <v>71</v>
      </c>
      <c r="X211" s="48" t="s">
        <v>495</v>
      </c>
      <c r="Y211" s="41"/>
    </row>
    <row r="212" spans="1:25" ht="15" x14ac:dyDescent="0.25">
      <c r="A212">
        <v>1.98</v>
      </c>
      <c r="B212">
        <v>1.89</v>
      </c>
      <c r="C212" s="29">
        <f t="shared" si="35"/>
        <v>3.4151034151034265E-2</v>
      </c>
      <c r="D212" s="30">
        <f>IF(OR($A212="",$B212=""),"",A212*'MPTO_working_2-way'!$G211)</f>
        <v>2.0476190476190479</v>
      </c>
      <c r="E212" s="32">
        <f>IF(OR($A212="",$B212=""),"",B212*'MPTO_working_2-way'!$G211)</f>
        <v>1.9545454545454546</v>
      </c>
      <c r="F212" s="30">
        <f>IF(OR($A212="",$B212=""),"",'MPTO_working_2-way'!D211)</f>
        <v>2.0492853622474128</v>
      </c>
      <c r="G212" s="32">
        <f>IF(OR($A212="",$B212=""),"",'MPTO_working_2-way'!E211)</f>
        <v>1.9530295913574449</v>
      </c>
      <c r="H212" s="30">
        <f>IF(OR($A212="",$B212=""),"",'OddsRatio_working_2-way'!M211)</f>
        <v>2.0493443645942064</v>
      </c>
      <c r="I212" s="30">
        <f>IF(OR($A212="",$B212=""),"",'OddsRatio_working_2-way'!N211)</f>
        <v>1.9529760045804527</v>
      </c>
      <c r="J212" s="30">
        <f>IF('Log_working_2-way'!$D211="","",A212^('Log_working_2-way'!$D211))</f>
        <v>2.0501043431252364</v>
      </c>
      <c r="K212" s="32">
        <f>IF('Log_working_2-way'!$D211="","",B212^('Log_working_2-way'!$D211))</f>
        <v>1.9522863194945297</v>
      </c>
      <c r="L212" s="37">
        <f t="shared" si="44"/>
        <v>0.48837209302325574</v>
      </c>
      <c r="M212" s="37">
        <f t="shared" si="45"/>
        <v>0.51162790697674421</v>
      </c>
      <c r="N212" s="38">
        <v>308</v>
      </c>
      <c r="O212" s="38">
        <f t="shared" si="46"/>
        <v>152.44444444444446</v>
      </c>
      <c r="P212" s="38">
        <f t="shared" si="47"/>
        <v>145.03703703703707</v>
      </c>
      <c r="Q212" s="38">
        <f t="shared" si="48"/>
        <v>162.96296296296299</v>
      </c>
      <c r="R212" s="38">
        <f t="shared" si="49"/>
        <v>155.55555555555557</v>
      </c>
      <c r="S212" s="39">
        <f t="shared" si="50"/>
        <v>-10.518518518518533</v>
      </c>
      <c r="T212" s="39">
        <f t="shared" si="51"/>
        <v>-10.518518518518505</v>
      </c>
      <c r="U212" t="s">
        <v>138</v>
      </c>
      <c r="V212" t="s">
        <v>137</v>
      </c>
      <c r="W212" t="s">
        <v>71</v>
      </c>
      <c r="X212" s="48" t="s">
        <v>495</v>
      </c>
      <c r="Y212" s="41"/>
    </row>
    <row r="213" spans="1:25" ht="15" x14ac:dyDescent="0.25">
      <c r="A213">
        <v>1.88</v>
      </c>
      <c r="B213">
        <v>1.99</v>
      </c>
      <c r="C213" s="29">
        <f t="shared" si="35"/>
        <v>3.4427456431091574E-2</v>
      </c>
      <c r="D213" s="30">
        <f>IF(OR($A213="",$B213=""),"",A213*'MPTO_working_2-way'!$G212)</f>
        <v>1.9447236180904521</v>
      </c>
      <c r="E213" s="32">
        <f>IF(OR($A213="",$B213=""),"",B213*'MPTO_working_2-way'!$G212)</f>
        <v>2.0585106382978724</v>
      </c>
      <c r="F213" s="30">
        <f>IF(OR($A213="",$B213=""),"",'MPTO_working_2-way'!D212)</f>
        <v>1.9428749480681344</v>
      </c>
      <c r="G213" s="32">
        <f>IF(OR($A213="",$B213=""),"",'MPTO_working_2-way'!E212)</f>
        <v>2.0605860321656753</v>
      </c>
      <c r="H213" s="30">
        <f>IF(OR($A213="",$B213=""),"",'OddsRatio_working_2-way'!M212)</f>
        <v>1.9428090415820634</v>
      </c>
      <c r="I213" s="30">
        <f>IF(OR($A213="",$B213=""),"",'OddsRatio_working_2-way'!N212)</f>
        <v>2.0606601717798219</v>
      </c>
      <c r="J213" s="30">
        <f>IF('Log_working_2-way'!$D212="","",A213^('Log_working_2-way'!$D212))</f>
        <v>1.9419679246135251</v>
      </c>
      <c r="K213" s="32">
        <f>IF('Log_working_2-way'!$D212="","",B213^('Log_working_2-way'!$D212))</f>
        <v>2.0616072733158419</v>
      </c>
      <c r="L213" s="37">
        <f t="shared" si="44"/>
        <v>0.51421188630490955</v>
      </c>
      <c r="M213" s="37">
        <f t="shared" si="45"/>
        <v>0.48578811369509045</v>
      </c>
      <c r="N213" s="38">
        <v>309</v>
      </c>
      <c r="O213" s="38">
        <f t="shared" si="46"/>
        <v>144.63829787234039</v>
      </c>
      <c r="P213" s="38">
        <f t="shared" si="47"/>
        <v>153.72361809045222</v>
      </c>
      <c r="Q213" s="38">
        <f t="shared" si="48"/>
        <v>155.27638190954772</v>
      </c>
      <c r="R213" s="38">
        <f t="shared" si="49"/>
        <v>164.36170212765958</v>
      </c>
      <c r="S213" s="39">
        <f t="shared" si="50"/>
        <v>-10.638084037207335</v>
      </c>
      <c r="T213" s="39">
        <f t="shared" si="51"/>
        <v>-10.638084037207364</v>
      </c>
      <c r="U213" t="s">
        <v>88</v>
      </c>
      <c r="V213" t="s">
        <v>102</v>
      </c>
      <c r="W213" t="s">
        <v>71</v>
      </c>
      <c r="X213" s="48" t="s">
        <v>495</v>
      </c>
      <c r="Y213" s="41"/>
    </row>
    <row r="214" spans="1:25" ht="15" x14ac:dyDescent="0.25">
      <c r="A214">
        <v>2.02</v>
      </c>
      <c r="B214">
        <v>1.85</v>
      </c>
      <c r="C214" s="29">
        <f t="shared" si="35"/>
        <v>3.5590045491035394E-2</v>
      </c>
      <c r="D214" s="30">
        <f>IF(OR($A214="",$B214=""),"",A214*'MPTO_working_2-way'!$G213)</f>
        <v>2.0918918918918914</v>
      </c>
      <c r="E214" s="32">
        <f>IF(OR($A214="",$B214=""),"",B214*'MPTO_working_2-way'!$G213)</f>
        <v>1.9158415841584155</v>
      </c>
      <c r="F214" s="30">
        <f>IF(OR($A214="",$B214=""),"",'MPTO_working_2-way'!D213)</f>
        <v>2.0953181945612553</v>
      </c>
      <c r="G214" s="32">
        <f>IF(OR($A214="",$B214=""),"",'MPTO_working_2-way'!E213)</f>
        <v>1.9129767084719731</v>
      </c>
      <c r="H214" s="30">
        <f>IF(OR($A214="",$B214=""),"",'OddsRatio_working_2-way'!M213)</f>
        <v>2.0954451150103317</v>
      </c>
      <c r="I214" s="30">
        <f>IF(OR($A214="",$B214=""),"",'OddsRatio_working_2-way'!N213)</f>
        <v>1.9128709291752766</v>
      </c>
      <c r="J214" s="30">
        <f>IF('Log_working_2-way'!$D213="","",A214^('Log_working_2-way'!$D213))</f>
        <v>2.0970120716987148</v>
      </c>
      <c r="K214" s="32">
        <f>IF('Log_working_2-way'!$D213="","",B214^('Log_working_2-way'!$D213))</f>
        <v>1.9115669971173959</v>
      </c>
      <c r="L214" s="37">
        <f t="shared" si="44"/>
        <v>0.47803617571059442</v>
      </c>
      <c r="M214" s="37">
        <f t="shared" si="45"/>
        <v>0.5219638242894058</v>
      </c>
      <c r="N214" s="38">
        <v>310</v>
      </c>
      <c r="O214" s="38">
        <f t="shared" si="46"/>
        <v>156.53465346534657</v>
      </c>
      <c r="P214" s="38">
        <f t="shared" si="47"/>
        <v>142.43243243243242</v>
      </c>
      <c r="Q214" s="38">
        <f t="shared" si="48"/>
        <v>167.56756756756755</v>
      </c>
      <c r="R214" s="38">
        <f t="shared" si="49"/>
        <v>153.46534653465346</v>
      </c>
      <c r="S214" s="39">
        <f t="shared" si="50"/>
        <v>-11.032914102220985</v>
      </c>
      <c r="T214" s="39">
        <f t="shared" si="51"/>
        <v>-11.032914102221042</v>
      </c>
      <c r="U214" t="s">
        <v>80</v>
      </c>
      <c r="V214" t="s">
        <v>143</v>
      </c>
      <c r="W214" t="s">
        <v>72</v>
      </c>
      <c r="X214" s="48" t="s">
        <v>495</v>
      </c>
      <c r="Y214" s="41"/>
    </row>
    <row r="215" spans="1:25" ht="15" x14ac:dyDescent="0.25">
      <c r="A215">
        <v>1.96</v>
      </c>
      <c r="B215">
        <v>1.91</v>
      </c>
      <c r="C215" s="29">
        <f t="shared" si="35"/>
        <v>3.3764291056736839E-2</v>
      </c>
      <c r="D215" s="30">
        <f>IF(OR($A215="",$B215=""),"",A215*'MPTO_working_2-way'!$G214)</f>
        <v>2.0261780104712042</v>
      </c>
      <c r="E215" s="32">
        <f>IF(OR($A215="",$B215=""),"",B215*'MPTO_working_2-way'!$G214)</f>
        <v>1.9744897959183674</v>
      </c>
      <c r="F215" s="30">
        <f>IF(OR($A215="",$B215=""),"",'MPTO_working_2-way'!D214)</f>
        <v>2.0270738574832143</v>
      </c>
      <c r="G215" s="32">
        <f>IF(OR($A215="",$B215=""),"",'MPTO_working_2-way'!E214)</f>
        <v>1.9736398144242935</v>
      </c>
      <c r="H215" s="30">
        <f>IF(OR($A215="",$B215=""),"",'OddsRatio_working_2-way'!M214)</f>
        <v>2.0271051820261912</v>
      </c>
      <c r="I215" s="30">
        <f>IF(OR($A215="",$B215=""),"",'OddsRatio_working_2-way'!N214)</f>
        <v>1.9736101204623264</v>
      </c>
      <c r="J215" s="30">
        <f>IF('Log_working_2-way'!$D214="","",A215^('Log_working_2-way'!$D214))</f>
        <v>2.0275133700590602</v>
      </c>
      <c r="K215" s="32">
        <f>IF('Log_working_2-way'!$D214="","",B215^('Log_working_2-way'!$D214))</f>
        <v>1.9732233459331785</v>
      </c>
      <c r="L215" s="37">
        <f t="shared" si="44"/>
        <v>0.49354005167958659</v>
      </c>
      <c r="M215" s="37">
        <f t="shared" si="45"/>
        <v>0.50645994832041341</v>
      </c>
      <c r="N215" s="38">
        <v>311</v>
      </c>
      <c r="O215" s="38">
        <f t="shared" si="46"/>
        <v>152.32653061224488</v>
      </c>
      <c r="P215" s="38">
        <f t="shared" si="47"/>
        <v>148.17277486910993</v>
      </c>
      <c r="Q215" s="38">
        <f t="shared" si="48"/>
        <v>162.82722513089004</v>
      </c>
      <c r="R215" s="38">
        <f t="shared" si="49"/>
        <v>158.67346938775512</v>
      </c>
      <c r="S215" s="39">
        <f t="shared" si="50"/>
        <v>-10.500694518645162</v>
      </c>
      <c r="T215" s="39">
        <f t="shared" si="51"/>
        <v>-10.50069451864519</v>
      </c>
      <c r="U215" t="s">
        <v>144</v>
      </c>
      <c r="V215" t="s">
        <v>90</v>
      </c>
      <c r="W215" t="s">
        <v>72</v>
      </c>
      <c r="X215" s="48" t="s">
        <v>495</v>
      </c>
      <c r="Y215" s="41"/>
    </row>
    <row r="216" spans="1:25" ht="15" x14ac:dyDescent="0.25">
      <c r="A216">
        <v>1.88</v>
      </c>
      <c r="B216">
        <v>1.96</v>
      </c>
      <c r="C216" s="29">
        <f t="shared" si="35"/>
        <v>4.2118975249674229E-2</v>
      </c>
      <c r="D216" s="30">
        <f>IF(OR($A216="",$B216=""),"",A216*'MPTO_working_2-way'!$G215)</f>
        <v>1.9591836734693875</v>
      </c>
      <c r="E216" s="32">
        <f>IF(OR($A216="",$B216=""),"",B216*'MPTO_working_2-way'!$G215)</f>
        <v>2.0425531914893615</v>
      </c>
      <c r="F216" s="30">
        <f>IF(OR($A216="",$B216=""),"",'MPTO_working_2-way'!D215)</f>
        <v>1.9575010624734379</v>
      </c>
      <c r="G216" s="32">
        <f>IF(OR($A216="",$B216=""),"",'MPTO_working_2-way'!E215)</f>
        <v>2.044385264092321</v>
      </c>
      <c r="H216" s="30">
        <f>IF(OR($A216="",$B216=""),"",'OddsRatio_working_2-way'!M215)</f>
        <v>1.9574271077563381</v>
      </c>
      <c r="I216" s="30">
        <f>IF(OR($A216="",$B216=""),"",'OddsRatio_working_2-way'!N215)</f>
        <v>2.0444659357341863</v>
      </c>
      <c r="J216" s="30">
        <f>IF('Log_working_2-way'!$D215="","",A216^('Log_working_2-way'!$D215))</f>
        <v>1.9566564264322122</v>
      </c>
      <c r="K216" s="32">
        <f>IF('Log_working_2-way'!$D215="","",B216^('Log_working_2-way'!$D215))</f>
        <v>2.0453073562984208</v>
      </c>
      <c r="L216" s="37">
        <f t="shared" si="44"/>
        <v>0.51041666666666674</v>
      </c>
      <c r="M216" s="37">
        <f t="shared" si="45"/>
        <v>0.48958333333333337</v>
      </c>
      <c r="N216" s="38">
        <v>312</v>
      </c>
      <c r="O216" s="38">
        <f t="shared" si="46"/>
        <v>146.04255319148933</v>
      </c>
      <c r="P216" s="38">
        <f t="shared" si="47"/>
        <v>152.81632653061223</v>
      </c>
      <c r="Q216" s="38">
        <f t="shared" si="48"/>
        <v>159.18367346938777</v>
      </c>
      <c r="R216" s="38">
        <f t="shared" si="49"/>
        <v>165.95744680851064</v>
      </c>
      <c r="S216" s="39">
        <f t="shared" si="50"/>
        <v>-13.141120277898438</v>
      </c>
      <c r="T216" s="39">
        <f t="shared" si="51"/>
        <v>-13.141120277898409</v>
      </c>
      <c r="U216" t="s">
        <v>232</v>
      </c>
      <c r="V216" t="s">
        <v>233</v>
      </c>
      <c r="W216" t="s">
        <v>73</v>
      </c>
      <c r="X216" s="48" t="s">
        <v>495</v>
      </c>
      <c r="Y216" s="41"/>
    </row>
    <row r="217" spans="1:25" ht="15" x14ac:dyDescent="0.25">
      <c r="A217">
        <v>1.84</v>
      </c>
      <c r="B217">
        <v>2</v>
      </c>
      <c r="C217" s="29">
        <f t="shared" si="35"/>
        <v>4.3478260869565188E-2</v>
      </c>
      <c r="D217" s="30">
        <f>IF(OR($A217="",$B217=""),"",A217*'MPTO_working_2-way'!$G216)</f>
        <v>1.92</v>
      </c>
      <c r="E217" s="32">
        <f>IF(OR($A217="",$B217=""),"",B217*'MPTO_working_2-way'!$G216)</f>
        <v>2.0869565217391304</v>
      </c>
      <c r="F217" s="30">
        <f>IF(OR($A217="",$B217=""),"",'MPTO_working_2-way'!D216)</f>
        <v>1.9166666666666665</v>
      </c>
      <c r="G217" s="32">
        <f>IF(OR($A217="",$B217=""),"",'MPTO_working_2-way'!E216)</f>
        <v>2.0909090909090908</v>
      </c>
      <c r="H217" s="30">
        <f>IF(OR($A217="",$B217=""),"",'OddsRatio_working_2-way'!M216)</f>
        <v>1.9165151389911681</v>
      </c>
      <c r="I217" s="30">
        <f>IF(OR($A217="",$B217=""),"",'OddsRatio_working_2-way'!N216)</f>
        <v>2.091089451179962</v>
      </c>
      <c r="J217" s="30">
        <f>IF('Log_working_2-way'!$D216="","",A217^('Log_working_2-way'!$D216))</f>
        <v>1.9149883303671131</v>
      </c>
      <c r="K217" s="32">
        <f>IF('Log_working_2-way'!$D216="","",B217^('Log_working_2-way'!$D216))</f>
        <v>2.0929101135076231</v>
      </c>
      <c r="L217" s="37">
        <f t="shared" si="44"/>
        <v>0.52083333333333337</v>
      </c>
      <c r="M217" s="37">
        <f t="shared" si="45"/>
        <v>0.47916666666666669</v>
      </c>
      <c r="N217" s="38">
        <v>313</v>
      </c>
      <c r="O217" s="38">
        <f t="shared" si="46"/>
        <v>142.89130434782612</v>
      </c>
      <c r="P217" s="38">
        <f t="shared" si="47"/>
        <v>156.5</v>
      </c>
      <c r="Q217" s="38">
        <f t="shared" si="48"/>
        <v>156.5</v>
      </c>
      <c r="R217" s="38">
        <f t="shared" si="49"/>
        <v>170.10869565217391</v>
      </c>
      <c r="S217" s="39">
        <f t="shared" si="50"/>
        <v>-13.608695652173878</v>
      </c>
      <c r="T217" s="39">
        <f t="shared" si="51"/>
        <v>-13.608695652173907</v>
      </c>
      <c r="U217" t="s">
        <v>147</v>
      </c>
      <c r="V217" t="s">
        <v>234</v>
      </c>
      <c r="W217" t="s">
        <v>73</v>
      </c>
      <c r="X217" s="48" t="s">
        <v>495</v>
      </c>
      <c r="Y217" s="41"/>
    </row>
    <row r="218" spans="1:25" ht="15" x14ac:dyDescent="0.25">
      <c r="A218">
        <v>1.84</v>
      </c>
      <c r="B218">
        <v>2</v>
      </c>
      <c r="C218" s="29">
        <f t="shared" si="35"/>
        <v>4.3478260869565188E-2</v>
      </c>
      <c r="D218" s="30">
        <f>IF(OR($A218="",$B218=""),"",A218*'MPTO_working_2-way'!$G217)</f>
        <v>1.92</v>
      </c>
      <c r="E218" s="32">
        <f>IF(OR($A218="",$B218=""),"",B218*'MPTO_working_2-way'!$G217)</f>
        <v>2.0869565217391304</v>
      </c>
      <c r="F218" s="30">
        <f>IF(OR($A218="",$B218=""),"",'MPTO_working_2-way'!D217)</f>
        <v>1.9166666666666665</v>
      </c>
      <c r="G218" s="32">
        <f>IF(OR($A218="",$B218=""),"",'MPTO_working_2-way'!E217)</f>
        <v>2.0909090909090908</v>
      </c>
      <c r="H218" s="30">
        <f>IF(OR($A218="",$B218=""),"",'OddsRatio_working_2-way'!M217)</f>
        <v>1.9165151389911681</v>
      </c>
      <c r="I218" s="30">
        <f>IF(OR($A218="",$B218=""),"",'OddsRatio_working_2-way'!N217)</f>
        <v>2.091089451179962</v>
      </c>
      <c r="J218" s="30">
        <f>IF('Log_working_2-way'!$D217="","",A218^('Log_working_2-way'!$D217))</f>
        <v>1.9149883303671131</v>
      </c>
      <c r="K218" s="32">
        <f>IF('Log_working_2-way'!$D217="","",B218^('Log_working_2-way'!$D217))</f>
        <v>2.0929101135076231</v>
      </c>
      <c r="L218" s="37">
        <f t="shared" si="44"/>
        <v>0.52083333333333337</v>
      </c>
      <c r="M218" s="37">
        <f t="shared" si="45"/>
        <v>0.47916666666666669</v>
      </c>
      <c r="N218" s="38">
        <v>314</v>
      </c>
      <c r="O218" s="38">
        <f t="shared" si="46"/>
        <v>143.3478260869565</v>
      </c>
      <c r="P218" s="38">
        <f t="shared" si="47"/>
        <v>157</v>
      </c>
      <c r="Q218" s="38">
        <f t="shared" si="48"/>
        <v>157</v>
      </c>
      <c r="R218" s="38">
        <f t="shared" si="49"/>
        <v>170.65217391304347</v>
      </c>
      <c r="S218" s="39">
        <f t="shared" si="50"/>
        <v>-13.652173913043498</v>
      </c>
      <c r="T218" s="39">
        <f t="shared" si="51"/>
        <v>-13.65217391304347</v>
      </c>
      <c r="U218" t="s">
        <v>450</v>
      </c>
      <c r="V218" t="s">
        <v>167</v>
      </c>
      <c r="W218" t="s">
        <v>73</v>
      </c>
      <c r="X218" s="48" t="s">
        <v>495</v>
      </c>
      <c r="Y218" s="41"/>
    </row>
    <row r="219" spans="1:25" ht="15" x14ac:dyDescent="0.25">
      <c r="A219">
        <v>1.96</v>
      </c>
      <c r="B219">
        <v>1.88</v>
      </c>
      <c r="C219" s="29">
        <f t="shared" si="35"/>
        <v>4.2118975249674229E-2</v>
      </c>
      <c r="D219" s="30">
        <f>IF(OR($A219="",$B219=""),"",A219*'MPTO_working_2-way'!$G218)</f>
        <v>2.0425531914893615</v>
      </c>
      <c r="E219" s="32">
        <f>IF(OR($A219="",$B219=""),"",B219*'MPTO_working_2-way'!$G218)</f>
        <v>1.9591836734693875</v>
      </c>
      <c r="F219" s="30">
        <f>IF(OR($A219="",$B219=""),"",'MPTO_working_2-way'!D218)</f>
        <v>2.044385264092321</v>
      </c>
      <c r="G219" s="32">
        <f>IF(OR($A219="",$B219=""),"",'MPTO_working_2-way'!E218)</f>
        <v>1.9575010624734379</v>
      </c>
      <c r="H219" s="30">
        <f>IF(OR($A219="",$B219=""),"",'OddsRatio_working_2-way'!M218)</f>
        <v>2.0444659357341863</v>
      </c>
      <c r="I219" s="30">
        <f>IF(OR($A219="",$B219=""),"",'OddsRatio_working_2-way'!N218)</f>
        <v>1.9574271077563381</v>
      </c>
      <c r="J219" s="30">
        <f>IF('Log_working_2-way'!$D218="","",A219^('Log_working_2-way'!$D218))</f>
        <v>2.0453073562984208</v>
      </c>
      <c r="K219" s="32">
        <f>IF('Log_working_2-way'!$D218="","",B219^('Log_working_2-way'!$D218))</f>
        <v>1.9566564264322122</v>
      </c>
      <c r="L219" s="37">
        <f t="shared" si="44"/>
        <v>0.48958333333333337</v>
      </c>
      <c r="M219" s="37">
        <f t="shared" si="45"/>
        <v>0.51041666666666674</v>
      </c>
      <c r="N219" s="38">
        <v>315</v>
      </c>
      <c r="O219" s="38">
        <f t="shared" si="46"/>
        <v>154.28571428571428</v>
      </c>
      <c r="P219" s="38">
        <f t="shared" si="47"/>
        <v>147.44680851063825</v>
      </c>
      <c r="Q219" s="38">
        <f t="shared" si="48"/>
        <v>167.55319148936169</v>
      </c>
      <c r="R219" s="38">
        <f t="shared" si="49"/>
        <v>160.71428571428572</v>
      </c>
      <c r="S219" s="39">
        <f t="shared" si="50"/>
        <v>-13.267477203647417</v>
      </c>
      <c r="T219" s="39">
        <f t="shared" si="51"/>
        <v>-13.267477203647474</v>
      </c>
      <c r="U219" t="s">
        <v>456</v>
      </c>
      <c r="V219" t="s">
        <v>449</v>
      </c>
      <c r="W219" t="s">
        <v>73</v>
      </c>
      <c r="X219" s="48" t="s">
        <v>495</v>
      </c>
      <c r="Y219" s="41"/>
    </row>
    <row r="220" spans="1:25" ht="15" x14ac:dyDescent="0.25">
      <c r="A220">
        <v>2.35</v>
      </c>
      <c r="B220">
        <v>1.61</v>
      </c>
      <c r="C220" s="29">
        <f t="shared" si="35"/>
        <v>4.664992731597728E-2</v>
      </c>
      <c r="D220" s="30">
        <f>IF(OR($A220="",$B220=""),"",A220*'MPTO_working_2-way'!$G219)</f>
        <v>2.4596273291925468</v>
      </c>
      <c r="E220" s="32">
        <f>IF(OR($A220="",$B220=""),"",B220*'MPTO_working_2-way'!$G219)</f>
        <v>1.6851063829787236</v>
      </c>
      <c r="F220" s="30">
        <f>IF(OR($A220="",$B220=""),"",'MPTO_working_2-way'!D219)</f>
        <v>2.4862822408411369</v>
      </c>
      <c r="G220" s="32">
        <f>IF(OR($A220="",$B220=""),"",'MPTO_working_2-way'!E219)</f>
        <v>1.6728197192439485</v>
      </c>
      <c r="H220" s="30">
        <f>IF(OR($A220="",$B220=""),"",'OddsRatio_working_2-way'!M219)</f>
        <v>2.4876541110413939</v>
      </c>
      <c r="I220" s="30">
        <f>IF(OR($A220="",$B220=""),"",'OddsRatio_working_2-way'!N219)</f>
        <v>1.6721992649890747</v>
      </c>
      <c r="J220" s="30">
        <f>IF('Log_working_2-way'!$D219="","",A220^('Log_working_2-way'!$D219))</f>
        <v>2.5002110391672079</v>
      </c>
      <c r="K220" s="32">
        <f>IF('Log_working_2-way'!$D219="","",B220^('Log_working_2-way'!$D219))</f>
        <v>1.6665728846750132</v>
      </c>
      <c r="L220" s="37">
        <f t="shared" si="44"/>
        <v>0.40656565656565652</v>
      </c>
      <c r="M220" s="37">
        <f t="shared" si="45"/>
        <v>0.59343434343434331</v>
      </c>
      <c r="N220" s="38">
        <v>316</v>
      </c>
      <c r="O220" s="38">
        <f t="shared" si="46"/>
        <v>181.53191489361703</v>
      </c>
      <c r="P220" s="38">
        <f t="shared" si="47"/>
        <v>119.72670807453419</v>
      </c>
      <c r="Q220" s="38">
        <f t="shared" si="48"/>
        <v>196.27329192546583</v>
      </c>
      <c r="R220" s="38">
        <f t="shared" si="49"/>
        <v>134.46808510638297</v>
      </c>
      <c r="S220" s="39">
        <f t="shared" si="50"/>
        <v>-14.741377031848799</v>
      </c>
      <c r="T220" s="39">
        <f t="shared" si="51"/>
        <v>-14.741377031848785</v>
      </c>
      <c r="U220" t="s">
        <v>84</v>
      </c>
      <c r="V220" t="s">
        <v>148</v>
      </c>
      <c r="W220" t="s">
        <v>73</v>
      </c>
      <c r="X220" s="48" t="s">
        <v>495</v>
      </c>
      <c r="Y220" s="41"/>
    </row>
    <row r="221" spans="1:25" ht="15" x14ac:dyDescent="0.25">
      <c r="A221">
        <v>2.38</v>
      </c>
      <c r="B221">
        <v>1.6</v>
      </c>
      <c r="C221" s="29">
        <f t="shared" si="35"/>
        <v>4.5168067226890818E-2</v>
      </c>
      <c r="D221" s="30">
        <f>IF(OR($A221="",$B221=""),"",A221*'MPTO_working_2-way'!$G220)</f>
        <v>2.4874999999999998</v>
      </c>
      <c r="E221" s="32">
        <f>IF(OR($A221="",$B221=""),"",B221*'MPTO_working_2-way'!$G220)</f>
        <v>1.6722689075630255</v>
      </c>
      <c r="F221" s="30">
        <f>IF(OR($A221="",$B221=""),"",'MPTO_working_2-way'!D220)</f>
        <v>2.5151915455746368</v>
      </c>
      <c r="G221" s="32">
        <f>IF(OR($A221="",$B221=""),"",'MPTO_working_2-way'!E220)</f>
        <v>1.65998256320837</v>
      </c>
      <c r="H221" s="30">
        <f>IF(OR($A221="",$B221=""),"",'OddsRatio_working_2-way'!M220)</f>
        <v>2.5165750888103107</v>
      </c>
      <c r="I221" s="30">
        <f>IF(OR($A221="",$B221=""),"",'OddsRatio_working_2-way'!N220)</f>
        <v>1.6593804733957871</v>
      </c>
      <c r="J221" s="30">
        <f>IF('Log_working_2-way'!$D220="","",A221^('Log_working_2-way'!$D220))</f>
        <v>2.5296171842695241</v>
      </c>
      <c r="K221" s="32">
        <f>IF('Log_working_2-way'!$D220="","",B221^('Log_working_2-way'!$D220))</f>
        <v>1.6537583457371505</v>
      </c>
      <c r="L221" s="37">
        <f t="shared" si="44"/>
        <v>0.4020100502512563</v>
      </c>
      <c r="M221" s="37">
        <f t="shared" si="45"/>
        <v>0.59798994974874364</v>
      </c>
      <c r="N221" s="38">
        <v>317</v>
      </c>
      <c r="O221" s="38">
        <f t="shared" si="46"/>
        <v>183.8067226890756</v>
      </c>
      <c r="P221" s="38">
        <f t="shared" si="47"/>
        <v>118.87500000000003</v>
      </c>
      <c r="Q221" s="38">
        <f t="shared" si="48"/>
        <v>198.125</v>
      </c>
      <c r="R221" s="38">
        <f t="shared" si="49"/>
        <v>133.19327731092437</v>
      </c>
      <c r="S221" s="39">
        <f t="shared" si="50"/>
        <v>-14.318277310924401</v>
      </c>
      <c r="T221" s="39">
        <f t="shared" si="51"/>
        <v>-14.318277310924344</v>
      </c>
      <c r="U221" t="s">
        <v>492</v>
      </c>
      <c r="V221" t="s">
        <v>493</v>
      </c>
      <c r="W221" t="s">
        <v>73</v>
      </c>
      <c r="X221" s="48" t="s">
        <v>495</v>
      </c>
      <c r="Y221" s="41"/>
    </row>
    <row r="222" spans="1:25" ht="15" x14ac:dyDescent="0.25">
      <c r="A222">
        <v>2.15</v>
      </c>
      <c r="B222">
        <v>1.71</v>
      </c>
      <c r="C222" s="29">
        <f t="shared" si="35"/>
        <v>4.9911600707194248E-2</v>
      </c>
      <c r="D222" s="30">
        <f>IF(OR($A222="",$B222=""),"",A222*'MPTO_working_2-way'!$G221)</f>
        <v>2.2573099415204676</v>
      </c>
      <c r="E222" s="32">
        <f>IF(OR($A222="",$B222=""),"",B222*'MPTO_working_2-way'!$G221)</f>
        <v>1.7953488372093021</v>
      </c>
      <c r="F222" s="30">
        <f>IF(OR($A222="",$B222=""),"",'MPTO_working_2-way'!D221)</f>
        <v>2.2718986559555074</v>
      </c>
      <c r="G222" s="32">
        <f>IF(OR($A222="",$B222=""),"",'MPTO_working_2-way'!E221)</f>
        <v>1.7862261630025504</v>
      </c>
      <c r="H222" s="30">
        <f>IF(OR($A222="",$B222=""),"",'OddsRatio_working_2-way'!M221)</f>
        <v>2.2726815429867573</v>
      </c>
      <c r="I222" s="30">
        <f>IF(OR($A222="",$B222=""),"",'OddsRatio_working_2-way'!N221)</f>
        <v>1.7857425178439978</v>
      </c>
      <c r="J222" s="30">
        <f>IF('Log_working_2-way'!$D221="","",A222^('Log_working_2-way'!$D221))</f>
        <v>2.2795010757196681</v>
      </c>
      <c r="K222" s="32">
        <f>IF('Log_working_2-way'!$D221="","",B222^('Log_working_2-way'!$D221))</f>
        <v>1.7815546379563396</v>
      </c>
      <c r="L222" s="37">
        <f t="shared" si="44"/>
        <v>0.44300518134715028</v>
      </c>
      <c r="M222" s="37">
        <f t="shared" si="45"/>
        <v>0.55699481865284983</v>
      </c>
      <c r="N222" s="38">
        <v>318</v>
      </c>
      <c r="O222" s="38">
        <f t="shared" si="46"/>
        <v>170.09302325581393</v>
      </c>
      <c r="P222" s="38">
        <f t="shared" si="47"/>
        <v>132.03508771929822</v>
      </c>
      <c r="Q222" s="38">
        <f t="shared" si="48"/>
        <v>185.96491228070175</v>
      </c>
      <c r="R222" s="38">
        <f t="shared" si="49"/>
        <v>147.90697674418604</v>
      </c>
      <c r="S222" s="39">
        <f t="shared" si="50"/>
        <v>-15.871889024887821</v>
      </c>
      <c r="T222" s="39">
        <f t="shared" si="51"/>
        <v>-15.871889024887821</v>
      </c>
      <c r="U222" t="s">
        <v>92</v>
      </c>
      <c r="V222" t="s">
        <v>494</v>
      </c>
      <c r="W222" t="s">
        <v>73</v>
      </c>
      <c r="X222" s="48" t="s">
        <v>495</v>
      </c>
      <c r="Y222" s="41"/>
    </row>
    <row r="223" spans="1:25" ht="15" x14ac:dyDescent="0.25">
      <c r="A223">
        <v>1.93</v>
      </c>
      <c r="B223">
        <v>1.91</v>
      </c>
      <c r="C223" s="29">
        <f t="shared" si="35"/>
        <v>4.1694924449990456E-2</v>
      </c>
      <c r="D223" s="30">
        <f>IF(OR($A223="",$B223=""),"",A223*'MPTO_working_2-way'!$G222)</f>
        <v>2.0104712041884816</v>
      </c>
      <c r="E223" s="32">
        <f>IF(OR($A223="",$B223=""),"",B223*'MPTO_working_2-way'!$G222)</f>
        <v>1.9896373056994816</v>
      </c>
      <c r="F223" s="30">
        <f>IF(OR($A223="",$B223=""),"",'MPTO_working_2-way'!D222)</f>
        <v>2.0109101819272834</v>
      </c>
      <c r="G223" s="32">
        <f>IF(OR($A223="",$B223=""),"",'MPTO_working_2-way'!E222)</f>
        <v>1.9892075654965866</v>
      </c>
      <c r="H223" s="30">
        <f>IF(OR($A223="",$B223=""),"",'OddsRatio_working_2-way'!M222)</f>
        <v>2.0109292863390706</v>
      </c>
      <c r="I223" s="30">
        <f>IF(OR($A223="",$B223=""),"",'OddsRatio_working_2-way'!N222)</f>
        <v>1.9891888715790902</v>
      </c>
      <c r="J223" s="30">
        <f>IF('Log_working_2-way'!$D222="","",A223^('Log_working_2-way'!$D222))</f>
        <v>2.0111305974900358</v>
      </c>
      <c r="K223" s="32">
        <f>IF('Log_working_2-way'!$D222="","",B223^('Log_working_2-way'!$D222))</f>
        <v>1.9889919289180891</v>
      </c>
      <c r="L223" s="37">
        <f t="shared" si="44"/>
        <v>0.49739583333333337</v>
      </c>
      <c r="M223" s="37">
        <f t="shared" si="45"/>
        <v>0.50260416666666674</v>
      </c>
      <c r="N223" s="38">
        <v>319</v>
      </c>
      <c r="O223" s="38">
        <f t="shared" si="46"/>
        <v>153.71502590673575</v>
      </c>
      <c r="P223" s="38">
        <f t="shared" si="47"/>
        <v>151.98429319371726</v>
      </c>
      <c r="Q223" s="38">
        <f t="shared" si="48"/>
        <v>167.01570680628271</v>
      </c>
      <c r="R223" s="38">
        <f t="shared" si="49"/>
        <v>165.28497409326428</v>
      </c>
      <c r="S223" s="39">
        <f t="shared" si="50"/>
        <v>-13.300680899546961</v>
      </c>
      <c r="T223" s="39">
        <f t="shared" si="51"/>
        <v>-13.300680899547018</v>
      </c>
      <c r="U223" t="s">
        <v>479</v>
      </c>
      <c r="V223" t="s">
        <v>295</v>
      </c>
      <c r="W223" t="s">
        <v>74</v>
      </c>
      <c r="X223" s="48" t="s">
        <v>495</v>
      </c>
      <c r="Y223" s="41"/>
    </row>
    <row r="224" spans="1:25" ht="15" x14ac:dyDescent="0.25">
      <c r="A224">
        <v>1.79</v>
      </c>
      <c r="B224">
        <v>2.02</v>
      </c>
      <c r="C224" s="29">
        <f t="shared" si="35"/>
        <v>5.3708722827590094E-2</v>
      </c>
      <c r="D224" s="30">
        <f>IF(OR($A224="",$B224=""),"",A224*'MPTO_working_2-way'!$G223)</f>
        <v>1.8861386138613863</v>
      </c>
      <c r="E224" s="32">
        <f>IF(OR($A224="",$B224=""),"",B224*'MPTO_working_2-way'!$G223)</f>
        <v>2.1284916201117321</v>
      </c>
      <c r="F224" s="30">
        <f>IF(OR($A224="",$B224=""),"",'MPTO_working_2-way'!D223)</f>
        <v>1.8803889957876125</v>
      </c>
      <c r="G224" s="32">
        <f>IF(OR($A224="",$B224=""),"",'MPTO_working_2-way'!E223)</f>
        <v>2.1358615393703118</v>
      </c>
      <c r="H224" s="30">
        <f>IF(OR($A224="",$B224=""),"",'OddsRatio_working_2-way'!M223)</f>
        <v>1.8800623863804027</v>
      </c>
      <c r="I224" s="30">
        <f>IF(OR($A224="",$B224=""),"",'OddsRatio_working_2-way'!N223)</f>
        <v>2.1362830811493807</v>
      </c>
      <c r="J224" s="30">
        <f>IF('Log_working_2-way'!$D223="","",A224^('Log_working_2-way'!$D223))</f>
        <v>1.8774100015469861</v>
      </c>
      <c r="K224" s="32">
        <f>IF('Log_working_2-way'!$D223="","",B224^('Log_working_2-way'!$D223))</f>
        <v>2.1397180317469915</v>
      </c>
      <c r="L224" s="37">
        <f t="shared" si="44"/>
        <v>0.53018372703412076</v>
      </c>
      <c r="M224" s="37">
        <f t="shared" si="45"/>
        <v>0.46981627296587919</v>
      </c>
      <c r="N224" s="38">
        <v>320</v>
      </c>
      <c r="O224" s="38">
        <f t="shared" si="46"/>
        <v>141.22905027932958</v>
      </c>
      <c r="P224" s="38">
        <f t="shared" si="47"/>
        <v>161.58415841584159</v>
      </c>
      <c r="Q224" s="38">
        <f t="shared" si="48"/>
        <v>158.41584158415841</v>
      </c>
      <c r="R224" s="38">
        <f t="shared" si="49"/>
        <v>178.77094972067039</v>
      </c>
      <c r="S224" s="39">
        <f t="shared" si="50"/>
        <v>-17.18679130482883</v>
      </c>
      <c r="T224" s="39">
        <f t="shared" si="51"/>
        <v>-17.186791304828802</v>
      </c>
      <c r="U224" t="s">
        <v>471</v>
      </c>
      <c r="V224" t="s">
        <v>470</v>
      </c>
      <c r="W224" t="s">
        <v>156</v>
      </c>
      <c r="X224" s="48" t="s">
        <v>495</v>
      </c>
      <c r="Y224" s="41"/>
    </row>
    <row r="225" spans="1:25" ht="15" x14ac:dyDescent="0.25">
      <c r="A225">
        <v>1.98</v>
      </c>
      <c r="B225">
        <v>1.84</v>
      </c>
      <c r="C225" s="29">
        <f t="shared" si="35"/>
        <v>4.852876592007016E-2</v>
      </c>
      <c r="D225" s="30">
        <f>IF(OR($A225="",$B225=""),"",A225*'MPTO_working_2-way'!$G224)</f>
        <v>2.0760869565217388</v>
      </c>
      <c r="E225" s="32">
        <f>IF(OR($A225="",$B225=""),"",B225*'MPTO_working_2-way'!$G224)</f>
        <v>1.9292929292929293</v>
      </c>
      <c r="F225" s="30">
        <f>IF(OR($A225="",$B225=""),"",'MPTO_working_2-way'!D224)</f>
        <v>2.0799269239552407</v>
      </c>
      <c r="G225" s="32">
        <f>IF(OR($A225="",$B225=""),"",'MPTO_working_2-way'!E224)</f>
        <v>1.925988581095369</v>
      </c>
      <c r="H225" s="30">
        <f>IF(OR($A225="",$B225=""),"",'OddsRatio_working_2-way'!M224)</f>
        <v>2.0801234497346428</v>
      </c>
      <c r="I225" s="30">
        <f>IF(OR($A225="",$B225=""),"",'OddsRatio_working_2-way'!N224)</f>
        <v>1.9258200997725512</v>
      </c>
      <c r="J225" s="30">
        <f>IF('Log_working_2-way'!$D224="","",A225^('Log_working_2-way'!$D224))</f>
        <v>2.0818998184591693</v>
      </c>
      <c r="K225" s="32">
        <f>IF('Log_working_2-way'!$D224="","",B225^('Log_working_2-way'!$D224))</f>
        <v>1.9242999979641608</v>
      </c>
      <c r="L225" s="37">
        <f t="shared" si="44"/>
        <v>0.48167539267015713</v>
      </c>
      <c r="M225" s="37">
        <f t="shared" si="45"/>
        <v>0.51832460732984298</v>
      </c>
      <c r="N225" s="38">
        <v>321</v>
      </c>
      <c r="O225" s="38">
        <f t="shared" si="46"/>
        <v>158.8787878787879</v>
      </c>
      <c r="P225" s="38">
        <f t="shared" si="47"/>
        <v>146.54347826086956</v>
      </c>
      <c r="Q225" s="38">
        <f t="shared" si="48"/>
        <v>174.45652173913044</v>
      </c>
      <c r="R225" s="38">
        <f t="shared" si="49"/>
        <v>162.12121212121212</v>
      </c>
      <c r="S225" s="39">
        <f t="shared" si="50"/>
        <v>-15.577733860342533</v>
      </c>
      <c r="T225" s="39">
        <f t="shared" si="51"/>
        <v>-15.577733860342562</v>
      </c>
      <c r="U225" t="s">
        <v>199</v>
      </c>
      <c r="V225" t="s">
        <v>301</v>
      </c>
      <c r="W225" t="s">
        <v>156</v>
      </c>
      <c r="X225" s="48" t="s">
        <v>495</v>
      </c>
      <c r="Y225" s="41"/>
    </row>
    <row r="226" spans="1:25" ht="15" x14ac:dyDescent="0.25">
      <c r="A226">
        <v>2.2599999999999998</v>
      </c>
      <c r="B226">
        <v>1.69</v>
      </c>
      <c r="C226" s="29">
        <f t="shared" si="35"/>
        <v>3.4193852437555794E-2</v>
      </c>
      <c r="D226" s="30">
        <f>IF(OR($A226="",$B226=""),"",A226*'MPTO_working_2-way'!$G225)</f>
        <v>2.3372781065088759</v>
      </c>
      <c r="E226" s="32">
        <f>IF(OR($A226="",$B226=""),"",B226*'MPTO_working_2-way'!$G225)</f>
        <v>1.7477876106194692</v>
      </c>
      <c r="F226" s="30">
        <f>IF(OR($A226="",$B226=""),"",'MPTO_working_2-way'!D225)</f>
        <v>2.3508340001231001</v>
      </c>
      <c r="G226" s="32">
        <f>IF(OR($A226="",$B226=""),"",'MPTO_working_2-way'!E225)</f>
        <v>1.740283410033262</v>
      </c>
      <c r="H226" s="30">
        <f>IF(OR($A226="",$B226=""),"",'OddsRatio_working_2-way'!M225)</f>
        <v>2.351327849384353</v>
      </c>
      <c r="I226" s="30">
        <f>IF(OR($A226="",$B226=""),"",'OddsRatio_working_2-way'!N225)</f>
        <v>1.7400128699009547</v>
      </c>
      <c r="J226" s="30">
        <f>IF('Log_working_2-way'!$D225="","",A226^('Log_working_2-way'!$D225))</f>
        <v>2.3575800032398484</v>
      </c>
      <c r="K226" s="32">
        <f>IF('Log_working_2-way'!$D225="","",B226^('Log_working_2-way'!$D225))</f>
        <v>1.7366048392090647</v>
      </c>
      <c r="L226" s="37">
        <f t="shared" si="44"/>
        <v>0.42784810126582273</v>
      </c>
      <c r="M226" s="37">
        <f t="shared" si="45"/>
        <v>0.57215189873417716</v>
      </c>
      <c r="N226" s="38">
        <v>322</v>
      </c>
      <c r="O226" s="38">
        <f t="shared" si="46"/>
        <v>179.52212389380529</v>
      </c>
      <c r="P226" s="38">
        <f t="shared" si="47"/>
        <v>131.46745562130175</v>
      </c>
      <c r="Q226" s="38">
        <f t="shared" si="48"/>
        <v>190.53254437869822</v>
      </c>
      <c r="R226" s="38">
        <f t="shared" si="49"/>
        <v>142.47787610619469</v>
      </c>
      <c r="S226" s="39">
        <f t="shared" si="50"/>
        <v>-11.010420484892933</v>
      </c>
      <c r="T226" s="39">
        <f t="shared" si="51"/>
        <v>-11.010420484892933</v>
      </c>
      <c r="U226" t="s">
        <v>475</v>
      </c>
      <c r="V226" t="s">
        <v>460</v>
      </c>
      <c r="W226" t="s">
        <v>455</v>
      </c>
      <c r="X226" s="48" t="s">
        <v>496</v>
      </c>
      <c r="Y226" s="41"/>
    </row>
    <row r="227" spans="1:25" ht="15" x14ac:dyDescent="0.25">
      <c r="A227">
        <v>1.74</v>
      </c>
      <c r="B227">
        <v>2.21</v>
      </c>
      <c r="C227" s="29">
        <f t="shared" si="35"/>
        <v>2.720133146096626E-2</v>
      </c>
      <c r="D227" s="30">
        <f>IF(OR($A227="",$B227=""),"",A227*'MPTO_working_2-way'!$G226)</f>
        <v>1.7873303167420813</v>
      </c>
      <c r="E227" s="32">
        <f>IF(OR($A227="",$B227=""),"",B227*'MPTO_working_2-way'!$G226)</f>
        <v>2.2701149425287355</v>
      </c>
      <c r="F227" s="30">
        <f>IF(OR($A227="",$B227=""),"",'MPTO_working_2-way'!D226)</f>
        <v>1.7821754646150993</v>
      </c>
      <c r="G227" s="32">
        <f>IF(OR($A227="",$B227=""),"",'MPTO_working_2-way'!E226)</f>
        <v>2.2784855128281092</v>
      </c>
      <c r="H227" s="30">
        <f>IF(OR($A227="",$B227=""),"",'OddsRatio_working_2-way'!M226)</f>
        <v>1.7820295697311479</v>
      </c>
      <c r="I227" s="30">
        <f>IF(OR($A227="",$B227=""),"",'OddsRatio_working_2-way'!N226)</f>
        <v>2.2787240261820116</v>
      </c>
      <c r="J227" s="30">
        <f>IF('Log_working_2-way'!$D226="","",A227^('Log_working_2-way'!$D226))</f>
        <v>1.7796998822901224</v>
      </c>
      <c r="K227" s="32">
        <f>IF('Log_working_2-way'!$D226="","",B227^('Log_working_2-way'!$D226))</f>
        <v>2.2825447620471673</v>
      </c>
      <c r="L227" s="37">
        <f t="shared" si="44"/>
        <v>0.55949367088607604</v>
      </c>
      <c r="M227" s="37">
        <f t="shared" si="45"/>
        <v>0.44050632911392407</v>
      </c>
      <c r="N227" s="38">
        <v>323</v>
      </c>
      <c r="O227" s="38">
        <f t="shared" si="46"/>
        <v>137.36781609195401</v>
      </c>
      <c r="P227" s="38">
        <f t="shared" si="47"/>
        <v>176.84615384615387</v>
      </c>
      <c r="Q227" s="38">
        <f t="shared" si="48"/>
        <v>146.15384615384616</v>
      </c>
      <c r="R227" s="38">
        <f t="shared" si="49"/>
        <v>185.63218390804596</v>
      </c>
      <c r="S227" s="39">
        <f t="shared" si="50"/>
        <v>-8.7860300618921485</v>
      </c>
      <c r="T227" s="39">
        <f t="shared" si="51"/>
        <v>-8.7860300618920917</v>
      </c>
      <c r="U227" t="s">
        <v>170</v>
      </c>
      <c r="V227" t="s">
        <v>484</v>
      </c>
      <c r="W227" t="s">
        <v>155</v>
      </c>
      <c r="X227" s="48" t="s">
        <v>497</v>
      </c>
      <c r="Y227" s="41"/>
    </row>
    <row r="228" spans="1:25" s="35" customFormat="1" ht="15" x14ac:dyDescent="0.25">
      <c r="A228">
        <v>1.81</v>
      </c>
      <c r="B228">
        <v>2.09</v>
      </c>
      <c r="C228" s="29">
        <f t="shared" si="35"/>
        <v>3.0955087366835166E-2</v>
      </c>
      <c r="D228" s="30">
        <f>IF(OR($A228="",$B228=""),"",A228*'MPTO_working_2-way'!$G227)</f>
        <v>1.8660287081339717</v>
      </c>
      <c r="E228" s="32">
        <f>IF(OR($A228="",$B228=""),"",B228*'MPTO_working_2-way'!$G227)</f>
        <v>2.1546961325966851</v>
      </c>
      <c r="F228" s="30">
        <f>IF(OR($A228="",$B228=""),"",'MPTO_working_2-way'!D227)</f>
        <v>1.8621674173619833</v>
      </c>
      <c r="G228" s="32">
        <f>IF(OR($A228="",$B228=""),"",'MPTO_working_2-way'!E227)</f>
        <v>2.159867538325388</v>
      </c>
      <c r="H228" s="30">
        <f>IF(OR($A228="",$B228=""),"",'OddsRatio_working_2-way'!M227)</f>
        <v>1.8620436566990362</v>
      </c>
      <c r="I228" s="30">
        <f>IF(OR($A228="",$B228=""),"",'OddsRatio_working_2-way'!N227)</f>
        <v>2.1600340565456171</v>
      </c>
      <c r="J228" s="30">
        <f>IF('Log_working_2-way'!$D227="","",A228^('Log_working_2-way'!$D227))</f>
        <v>1.8602936584659731</v>
      </c>
      <c r="K228" s="32">
        <f>IF('Log_working_2-way'!$D227="","",B228^('Log_working_2-way'!$D227))</f>
        <v>2.1623937828196005</v>
      </c>
      <c r="L228" s="37">
        <f t="shared" si="44"/>
        <v>0.53589743589743577</v>
      </c>
      <c r="M228" s="37">
        <f t="shared" si="45"/>
        <v>0.46410256410256412</v>
      </c>
      <c r="N228" s="38">
        <v>324</v>
      </c>
      <c r="O228" s="38">
        <f t="shared" si="46"/>
        <v>144.99447513812157</v>
      </c>
      <c r="P228" s="38">
        <f t="shared" si="47"/>
        <v>168.97607655502392</v>
      </c>
      <c r="Q228" s="38">
        <f t="shared" si="48"/>
        <v>155.02392344497611</v>
      </c>
      <c r="R228" s="38">
        <f t="shared" si="49"/>
        <v>179.00552486187846</v>
      </c>
      <c r="S228" s="39">
        <f t="shared" si="50"/>
        <v>-10.029448306854533</v>
      </c>
      <c r="T228" s="39">
        <f t="shared" si="51"/>
        <v>-10.029448306854533</v>
      </c>
      <c r="U228" t="s">
        <v>173</v>
      </c>
      <c r="V228" t="s">
        <v>157</v>
      </c>
      <c r="W228" t="s">
        <v>155</v>
      </c>
      <c r="X228" s="48" t="s">
        <v>497</v>
      </c>
      <c r="Y228" s="41"/>
    </row>
    <row r="229" spans="1:25" ht="15" x14ac:dyDescent="0.25">
      <c r="A229">
        <v>2.42</v>
      </c>
      <c r="B229">
        <v>1.63</v>
      </c>
      <c r="C229" s="29">
        <f t="shared" si="35"/>
        <v>2.6720073011205159E-2</v>
      </c>
      <c r="D229" s="30">
        <f>IF(OR($A229="",$B229=""),"",A229*'MPTO_working_2-way'!$G228)</f>
        <v>2.4846625766871164</v>
      </c>
      <c r="E229" s="32">
        <f>IF(OR($A229="",$B229=""),"",B229*'MPTO_working_2-way'!$G228)</f>
        <v>1.6735537190082643</v>
      </c>
      <c r="F229" s="30">
        <f>IF(OR($A229="",$B229=""),"",'MPTO_working_2-way'!D228)</f>
        <v>2.5008558929816775</v>
      </c>
      <c r="G229" s="32">
        <f>IF(OR($A229="",$B229=""),"",'MPTO_working_2-way'!E228)</f>
        <v>1.6662864867148226</v>
      </c>
      <c r="H229" s="30">
        <f>IF(OR($A229="",$B229=""),"",'OddsRatio_working_2-way'!M228)</f>
        <v>2.5013221686128042</v>
      </c>
      <c r="I229" s="30">
        <f>IF(OR($A229="",$B229=""),"",'OddsRatio_working_2-way'!N228)</f>
        <v>1.6660795536803288</v>
      </c>
      <c r="J229" s="30">
        <f>IF('Log_working_2-way'!$D228="","",A229^('Log_working_2-way'!$D228))</f>
        <v>2.5087737592448787</v>
      </c>
      <c r="K229" s="32">
        <f>IF('Log_working_2-way'!$D228="","",B229^('Log_working_2-way'!$D228))</f>
        <v>1.6627898940265724</v>
      </c>
      <c r="L229" s="37">
        <f t="shared" si="44"/>
        <v>0.40246913580246918</v>
      </c>
      <c r="M229" s="37">
        <f t="shared" si="45"/>
        <v>0.59753086419753088</v>
      </c>
      <c r="N229" s="38">
        <v>325</v>
      </c>
      <c r="O229" s="38">
        <f t="shared" si="46"/>
        <v>190.70247933884298</v>
      </c>
      <c r="P229" s="38">
        <f t="shared" si="47"/>
        <v>125.61349693251535</v>
      </c>
      <c r="Q229" s="38">
        <f t="shared" si="48"/>
        <v>199.38650306748465</v>
      </c>
      <c r="R229" s="38">
        <f t="shared" si="49"/>
        <v>134.29752066115702</v>
      </c>
      <c r="S229" s="39">
        <f t="shared" si="50"/>
        <v>-8.6840237286416766</v>
      </c>
      <c r="T229" s="39">
        <f t="shared" si="51"/>
        <v>-8.6840237286416766</v>
      </c>
      <c r="U229" t="s">
        <v>183</v>
      </c>
      <c r="V229" t="s">
        <v>124</v>
      </c>
      <c r="W229" t="s">
        <v>155</v>
      </c>
      <c r="X229" s="48" t="s">
        <v>497</v>
      </c>
      <c r="Y229" s="41"/>
    </row>
    <row r="230" spans="1:25" s="35" customFormat="1" ht="15" x14ac:dyDescent="0.25">
      <c r="A230">
        <v>1.7</v>
      </c>
      <c r="B230">
        <v>2.27</v>
      </c>
      <c r="C230" s="29">
        <f t="shared" si="35"/>
        <v>2.876392847888054E-2</v>
      </c>
      <c r="D230" s="30">
        <f>IF(OR($A230="",$B230=""),"",A230*'MPTO_working_2-way'!$G229)</f>
        <v>1.748898678414097</v>
      </c>
      <c r="E230" s="32">
        <f>IF(OR($A230="",$B230=""),"",B230*'MPTO_working_2-way'!$G229)</f>
        <v>2.335294117647059</v>
      </c>
      <c r="F230" s="30">
        <f>IF(OR($A230="",$B230=""),"",'MPTO_working_2-way'!D229)</f>
        <v>1.7426055543011967</v>
      </c>
      <c r="G230" s="32">
        <f>IF(OR($A230="",$B230=""),"",'MPTO_working_2-way'!E229)</f>
        <v>2.3466099118273029</v>
      </c>
      <c r="H230" s="30">
        <f>IF(OR($A230="",$B230=""),"",'OddsRatio_working_2-way'!M229)</f>
        <v>1.7424157207132702</v>
      </c>
      <c r="I230" s="30">
        <f>IF(OR($A230="",$B230=""),"",'OddsRatio_working_2-way'!N229)</f>
        <v>2.3469542361512192</v>
      </c>
      <c r="J230" s="30">
        <f>IF('Log_working_2-way'!$D229="","",A230^('Log_working_2-way'!$D229))</f>
        <v>1.7395677440294552</v>
      </c>
      <c r="K230" s="32">
        <f>IF('Log_working_2-way'!$D229="","",B230^('Log_working_2-way'!$D229))</f>
        <v>2.352141177157876</v>
      </c>
      <c r="L230" s="37">
        <f t="shared" si="44"/>
        <v>0.5717884130982368</v>
      </c>
      <c r="M230" s="37">
        <f t="shared" si="45"/>
        <v>0.4282115869017632</v>
      </c>
      <c r="N230" s="38">
        <v>326</v>
      </c>
      <c r="O230" s="38">
        <f t="shared" si="46"/>
        <v>134.23529411764702</v>
      </c>
      <c r="P230" s="38">
        <f t="shared" si="47"/>
        <v>182.38766519823787</v>
      </c>
      <c r="Q230" s="38">
        <f t="shared" si="48"/>
        <v>143.6123348017621</v>
      </c>
      <c r="R230" s="38">
        <f t="shared" si="49"/>
        <v>191.76470588235296</v>
      </c>
      <c r="S230" s="39">
        <f t="shared" si="50"/>
        <v>-9.3770406841150873</v>
      </c>
      <c r="T230" s="39">
        <f t="shared" si="51"/>
        <v>-9.3770406841150873</v>
      </c>
      <c r="U230" t="s">
        <v>175</v>
      </c>
      <c r="V230" t="s">
        <v>174</v>
      </c>
      <c r="W230" t="s">
        <v>155</v>
      </c>
      <c r="X230" s="48" t="s">
        <v>497</v>
      </c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05" activePane="bottomLeft" state="frozen"/>
      <selection pane="bottomLeft" activeCell="D202" sqref="D202:D23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2.2799999999999998</v>
      </c>
      <c r="B3">
        <v>3.61</v>
      </c>
      <c r="C3">
        <v>3.16</v>
      </c>
      <c r="D3" s="20">
        <f>IF(OR($A3="",$B3="",$C3=""),"",(1/A3)+(1/B3)+(1/C3)-1)</f>
        <v>3.2060497679909261E-2</v>
      </c>
      <c r="E3" s="17">
        <f>IF(OR($A3="",$B3="",$C3=""),"",A3*'MPTO_working_3-way'!$I2)</f>
        <v>2.3530979347101928</v>
      </c>
      <c r="F3" s="21">
        <f>IF(OR($A3="",$B3="",$C3=""),"",B3*'MPTO_working_3-way'!$I2)</f>
        <v>3.7257383966244721</v>
      </c>
      <c r="G3" s="22">
        <f>IF(OR($A3="",$B3="",$C3=""),"",C3*'MPTO_working_3-way'!$I2)</f>
        <v>3.2613111726685133</v>
      </c>
      <c r="H3" s="17">
        <f>IF(OR($A3="",$B3="",$C3=""),"",'MPTO_working_3-way'!E2)</f>
        <v>2.3369418748634274</v>
      </c>
      <c r="I3" s="21">
        <f>IF(OR($A3="",$B3="",$C3=""),"",'MPTO_working_3-way'!F2)</f>
        <v>3.754860511725207</v>
      </c>
      <c r="J3" s="22">
        <f>IF(OR($A3="",$B3="",$C3=""),"",'MPTO_working_3-way'!G2)</f>
        <v>3.2704441782829181</v>
      </c>
      <c r="K3" s="17">
        <f>IF(OR($A3="",$B3="",$C3=""),"",'OddsRatio_working_3-way'!H2)</f>
        <v>2.3439231125408222</v>
      </c>
      <c r="L3" s="21">
        <f>IF(OR($A3="",$B3="",$C3=""),"",'OddsRatio_working_3-way'!I2)</f>
        <v>3.7403432216652721</v>
      </c>
      <c r="M3" s="22">
        <f>IF(OR($A3="",$B3="",$C3=""),"",'OddsRatio_working_3-way'!J2)</f>
        <v>3.2678702524126386</v>
      </c>
      <c r="N3" s="23">
        <f>(1/E3)* 100</f>
        <v>42.497168742921865</v>
      </c>
      <c r="O3" s="24">
        <f>(1/F3)* 100</f>
        <v>26.840317100792753</v>
      </c>
      <c r="P3" s="24">
        <f>(1/G3)* 100</f>
        <v>30.662514156285393</v>
      </c>
      <c r="Q3" t="s">
        <v>329</v>
      </c>
      <c r="R3" t="s">
        <v>208</v>
      </c>
      <c r="S3" s="48" t="s">
        <v>488</v>
      </c>
      <c r="T3" s="35">
        <v>100</v>
      </c>
      <c r="U3" s="35">
        <f>(1/A4)*((T3*A4)-T3)</f>
        <v>62.121212121212118</v>
      </c>
      <c r="V3" s="35">
        <f>(1/B4)*((T3*B4)-T3)</f>
        <v>68.944099378881987</v>
      </c>
      <c r="W3" s="35">
        <f>(1/C4)*((T3*C4)-T3)</f>
        <v>66.666666666666657</v>
      </c>
      <c r="X3" s="35">
        <f>((1/B4)+(1/C4))*T3</f>
        <v>64.389233954451342</v>
      </c>
      <c r="Y3" s="35">
        <f>((1/A4)+(1/C4))*T3</f>
        <v>71.212121212121218</v>
      </c>
      <c r="Z3" s="35">
        <f>((1/A4)+(1/B4))*T3</f>
        <v>68.934688499905889</v>
      </c>
      <c r="AA3" s="35">
        <f t="shared" ref="AA3" si="0">U3-X3</f>
        <v>-2.2680218332392243</v>
      </c>
      <c r="AB3" s="35">
        <f t="shared" ref="AB3" si="1">V3-Y3</f>
        <v>-2.2680218332392315</v>
      </c>
      <c r="AC3" s="35">
        <f t="shared" ref="AC3" si="2">W3-Z3</f>
        <v>-2.2680218332392315</v>
      </c>
      <c r="AD3" s="27"/>
      <c r="AE3" s="27"/>
      <c r="AF3">
        <v>1.84</v>
      </c>
      <c r="AG3">
        <v>2.04</v>
      </c>
      <c r="AH3" s="41"/>
      <c r="AI3" s="27"/>
      <c r="AJ3" t="s">
        <v>112</v>
      </c>
    </row>
    <row r="4" spans="1:36" ht="15" x14ac:dyDescent="0.25">
      <c r="A4">
        <v>2.64</v>
      </c>
      <c r="B4">
        <v>3.22</v>
      </c>
      <c r="C4">
        <v>3</v>
      </c>
      <c r="D4" s="20">
        <f t="shared" ref="D4:D67" si="3">IF(OR($A4="",$B4="",$C4=""),"",(1/A4)+(1/B4)+(1/C4)-1)</f>
        <v>2.2680218332392199E-2</v>
      </c>
      <c r="E4" s="17">
        <f>IF(OR($A4="",$B4="",$C4=""),"",A4*'MPTO_working_3-way'!$I3)</f>
        <v>2.6998757763975156</v>
      </c>
      <c r="F4" s="21">
        <f>IF(OR($A4="",$B4="",$C4=""),"",B4*'MPTO_working_3-way'!$I3)</f>
        <v>3.293030303030303</v>
      </c>
      <c r="G4" s="22">
        <f>IF(OR($A4="",$B4="",$C4=""),"",C4*'MPTO_working_3-way'!$I3)</f>
        <v>3.0680406549971764</v>
      </c>
      <c r="H4" s="17">
        <f>IF(OR($A4="",$B4="",$C4=""),"",'MPTO_working_3-way'!E3)</f>
        <v>2.6937637316207539</v>
      </c>
      <c r="I4" s="21">
        <f>IF(OR($A4="",$B4="",$C4=""),"",'MPTO_working_3-way'!F3)</f>
        <v>3.3003416502743552</v>
      </c>
      <c r="J4" s="22">
        <f>IF(OR($A4="",$B4="",$C4=""),"",'MPTO_working_3-way'!G3)</f>
        <v>3.0696196437168992</v>
      </c>
      <c r="K4" s="17">
        <f>IF(OR($A4="",$B4="",$C4=""),"",'OddsRatio_working_3-way'!H3)</f>
        <v>2.6966384724784978</v>
      </c>
      <c r="L4" s="21">
        <f>IF(OR($A4="",$B4="",$C4=""),"",'OddsRatio_working_3-way'!I3)</f>
        <v>3.2966691517696751</v>
      </c>
      <c r="M4" s="22">
        <f>IF(OR($A4="",$B4="",$C4=""),"",'OddsRatio_working_3-way'!J3)</f>
        <v>3.0690713079006078</v>
      </c>
      <c r="N4" s="23">
        <f t="shared" ref="N4" si="4">(1/E4)* 100</f>
        <v>37.038741142909728</v>
      </c>
      <c r="O4" s="24">
        <f t="shared" ref="O4" si="5">(1/F4)* 100</f>
        <v>30.367166651329715</v>
      </c>
      <c r="P4" s="24">
        <f t="shared" ref="P4" si="6">(1/G4)* 100</f>
        <v>32.59409220576056</v>
      </c>
      <c r="Q4" t="s">
        <v>336</v>
      </c>
      <c r="R4" t="s">
        <v>219</v>
      </c>
      <c r="S4" s="48" t="s">
        <v>488</v>
      </c>
      <c r="T4" s="35">
        <v>100</v>
      </c>
      <c r="U4" s="35">
        <f t="shared" ref="U4" si="7">(1/A5)*((T4*A5)-T4)</f>
        <v>48.717948717948723</v>
      </c>
      <c r="V4" s="35">
        <f t="shared" ref="V4" si="8">(1/B5)*((T4*B5)-T4)</f>
        <v>72.527472527472526</v>
      </c>
      <c r="W4" s="35">
        <f t="shared" ref="W4" si="9">(1/C5)*((T4*C5)-T4)</f>
        <v>75.728155339805824</v>
      </c>
      <c r="X4" s="35">
        <f t="shared" ref="X4" si="10">((1/B5)+(1/C5))*T4</f>
        <v>51.744372132721651</v>
      </c>
      <c r="Y4" s="35">
        <f t="shared" ref="Y4" si="11">((1/A5)+(1/C5))*T4</f>
        <v>75.553895942245461</v>
      </c>
      <c r="Z4" s="35">
        <f t="shared" ref="Z4" si="12">((1/A5)+(1/B5))*T4</f>
        <v>78.754578754578759</v>
      </c>
      <c r="AA4" s="35">
        <f t="shared" ref="AA4" si="13">U4-X4</f>
        <v>-3.0264234147729283</v>
      </c>
      <c r="AB4" s="35">
        <f t="shared" ref="AB4" si="14">V4-Y4</f>
        <v>-3.0264234147729354</v>
      </c>
      <c r="AC4" s="35">
        <f t="shared" ref="AC4" si="15">W4-Z4</f>
        <v>-3.0264234147729354</v>
      </c>
      <c r="AD4" s="4"/>
      <c r="AE4" s="4"/>
      <c r="AF4">
        <v>2.14</v>
      </c>
      <c r="AG4">
        <v>1.78</v>
      </c>
      <c r="AH4" s="4"/>
      <c r="AI4" s="4"/>
      <c r="AJ4" t="s">
        <v>437</v>
      </c>
    </row>
    <row r="5" spans="1:36" s="12" customFormat="1" ht="15" x14ac:dyDescent="0.25">
      <c r="A5">
        <v>1.95</v>
      </c>
      <c r="B5">
        <v>3.64</v>
      </c>
      <c r="C5">
        <v>4.12</v>
      </c>
      <c r="D5" s="20">
        <f t="shared" si="3"/>
        <v>3.0264234147729496E-2</v>
      </c>
      <c r="E5" s="17">
        <f>IF(OR($A5="",$B5="",$C5=""),"",A5*'MPTO_working_3-way'!$I4)</f>
        <v>2.0090152565880723</v>
      </c>
      <c r="F5" s="21">
        <f>IF(OR($A5="",$B5="",$C5=""),"",B5*'MPTO_working_3-way'!$I4)</f>
        <v>3.7501618122977356</v>
      </c>
      <c r="G5" s="22">
        <f>IF(OR($A5="",$B5="",$C5=""),"",C5*'MPTO_working_3-way'!$I4)</f>
        <v>4.2446886446886456</v>
      </c>
      <c r="H5" s="17">
        <f>IF(OR($A5="",$B5="",$C5=""),"",'MPTO_working_3-way'!E4)</f>
        <v>1.9891296658728101</v>
      </c>
      <c r="I5" s="21">
        <f>IF(OR($A5="",$B5="",$C5=""),"",'MPTO_working_3-way'!F4)</f>
        <v>3.7787582870453336</v>
      </c>
      <c r="J5" s="22">
        <f>IF(OR($A5="",$B5="",$C5=""),"",'MPTO_working_3-way'!G4)</f>
        <v>4.2986649001222998</v>
      </c>
      <c r="K5" s="17">
        <f>IF(OR($A5="",$B5="",$C5=""),"",'OddsRatio_working_3-way'!H4)</f>
        <v>1.9968617241260747</v>
      </c>
      <c r="L5" s="21">
        <f>IF(OR($A5="",$B5="",$C5=""),"",'OddsRatio_working_3-way'!I4)</f>
        <v>3.7702262649398306</v>
      </c>
      <c r="M5" s="22">
        <f>IF(OR($A5="",$B5="",$C5=""),"",'OddsRatio_working_3-way'!J4)</f>
        <v>4.2739037676561624</v>
      </c>
      <c r="N5" s="23">
        <f t="shared" ref="N5:N68" si="16">(1/E5)* 100</f>
        <v>49.775629962029683</v>
      </c>
      <c r="O5" s="24">
        <f t="shared" ref="O5:O68" si="17">(1/F5)* 100</f>
        <v>26.665516051087323</v>
      </c>
      <c r="P5" s="24">
        <f t="shared" ref="P5:P68" si="18">(1/G5)* 100</f>
        <v>23.558853986882976</v>
      </c>
      <c r="Q5" t="s">
        <v>340</v>
      </c>
      <c r="R5" t="s">
        <v>223</v>
      </c>
      <c r="S5" s="48" t="s">
        <v>488</v>
      </c>
      <c r="T5" s="35">
        <v>100</v>
      </c>
      <c r="U5" s="35">
        <f t="shared" ref="U5:U68" si="19">(1/A6)*((T5*A6)-T5)</f>
        <v>55.947136563876647</v>
      </c>
      <c r="V5" s="35">
        <f t="shared" ref="V5:V68" si="20">(1/B6)*((T5*B6)-T5)</f>
        <v>72.527472527472526</v>
      </c>
      <c r="W5" s="35">
        <f t="shared" ref="W5:W68" si="21">(1/C6)*((T5*C6)-T5)</f>
        <v>68.75</v>
      </c>
      <c r="X5" s="35">
        <f t="shared" ref="X5:X68" si="22">((1/B6)+(1/C6))*T5</f>
        <v>58.72252747252746</v>
      </c>
      <c r="Y5" s="35">
        <f t="shared" ref="Y5:Y68" si="23">((1/A6)+(1/C6))*T5</f>
        <v>75.302863436123346</v>
      </c>
      <c r="Z5" s="35">
        <f t="shared" ref="Z5:Z68" si="24">((1/A6)+(1/B6))*T5</f>
        <v>71.52539090865082</v>
      </c>
      <c r="AA5" s="35">
        <f t="shared" ref="AA5:AA68" si="25">U5-X5</f>
        <v>-2.7753909086508131</v>
      </c>
      <c r="AB5" s="35">
        <f t="shared" ref="AB5:AB68" si="26">V5-Y5</f>
        <v>-2.7753909086508202</v>
      </c>
      <c r="AC5" s="35">
        <f t="shared" ref="AC5:AC68" si="27">W5-Z5</f>
        <v>-2.7753909086508202</v>
      </c>
      <c r="AD5" s="27"/>
      <c r="AE5" s="27"/>
      <c r="AF5">
        <v>1.88</v>
      </c>
      <c r="AG5">
        <v>2.0099999999999998</v>
      </c>
      <c r="AH5" s="36"/>
      <c r="AI5" s="27"/>
      <c r="AJ5" t="s">
        <v>154</v>
      </c>
    </row>
    <row r="6" spans="1:36" s="12" customFormat="1" ht="15" x14ac:dyDescent="0.25">
      <c r="A6">
        <v>2.27</v>
      </c>
      <c r="B6">
        <v>3.64</v>
      </c>
      <c r="C6">
        <v>3.2</v>
      </c>
      <c r="D6" s="20">
        <f t="shared" si="3"/>
        <v>2.7753909086508211E-2</v>
      </c>
      <c r="E6" s="17">
        <f>IF(OR($A6="",$B6="",$C6=""),"",A6*'MPTO_working_3-way'!$I5)</f>
        <v>2.3330013736263737</v>
      </c>
      <c r="F6" s="21">
        <f>IF(OR($A6="",$B6="",$C6=""),"",B6*'MPTO_working_3-way'!$I5)</f>
        <v>3.7410242290748901</v>
      </c>
      <c r="G6" s="22">
        <f>IF(OR($A6="",$B6="",$C6=""),"",C6*'MPTO_working_3-way'!$I5)</f>
        <v>3.2888125090768265</v>
      </c>
      <c r="H6" s="17">
        <f>IF(OR($A6="",$B6="",$C6=""),"",'MPTO_working_3-way'!E5)</f>
        <v>2.3186936278579231</v>
      </c>
      <c r="I6" s="21">
        <f>IF(OR($A6="",$B6="",$C6=""),"",'MPTO_working_3-way'!F5)</f>
        <v>3.7668476258134613</v>
      </c>
      <c r="J6" s="22">
        <f>IF(OR($A6="",$B6="",$C6=""),"",'MPTO_working_3-way'!G5)</f>
        <v>3.2976234027976408</v>
      </c>
      <c r="K6" s="17">
        <f>IF(OR($A6="",$B6="",$C6=""),"",'OddsRatio_working_3-way'!H5)</f>
        <v>2.3248604618375759</v>
      </c>
      <c r="L6" s="21">
        <f>IF(OR($A6="",$B6="",$C6=""),"",'OddsRatio_working_3-way'!I5)</f>
        <v>3.754040645079685</v>
      </c>
      <c r="M6" s="22">
        <f>IF(OR($A6="",$B6="",$C6=""),"",'OddsRatio_working_3-way'!J5)</f>
        <v>3.2950338708997378</v>
      </c>
      <c r="N6" s="23">
        <f t="shared" si="16"/>
        <v>42.863240943815597</v>
      </c>
      <c r="O6" s="24">
        <f t="shared" si="17"/>
        <v>26.730647511665218</v>
      </c>
      <c r="P6" s="24">
        <f t="shared" si="18"/>
        <v>30.406111544519181</v>
      </c>
      <c r="Q6" t="s">
        <v>189</v>
      </c>
      <c r="R6" t="s">
        <v>225</v>
      </c>
      <c r="S6" s="48" t="s">
        <v>488</v>
      </c>
      <c r="T6" s="35">
        <v>100</v>
      </c>
      <c r="U6" s="35">
        <f t="shared" si="19"/>
        <v>36.30573248407643</v>
      </c>
      <c r="V6" s="35">
        <f t="shared" si="20"/>
        <v>75.728155339805824</v>
      </c>
      <c r="W6" s="35">
        <f t="shared" si="21"/>
        <v>84.615384615384613</v>
      </c>
      <c r="X6" s="35">
        <f t="shared" si="22"/>
        <v>39.656460044809563</v>
      </c>
      <c r="Y6" s="35">
        <f t="shared" si="23"/>
        <v>79.078882900538943</v>
      </c>
      <c r="Z6" s="35">
        <f t="shared" si="24"/>
        <v>87.966112176117733</v>
      </c>
      <c r="AA6" s="35">
        <f t="shared" si="25"/>
        <v>-3.3507275607331337</v>
      </c>
      <c r="AB6" s="35">
        <f t="shared" si="26"/>
        <v>-3.3507275607331195</v>
      </c>
      <c r="AC6" s="35">
        <f t="shared" si="27"/>
        <v>-3.3507275607331195</v>
      </c>
      <c r="AD6" s="27"/>
      <c r="AE6" s="27"/>
      <c r="AF6">
        <v>1.65</v>
      </c>
      <c r="AG6">
        <v>2.34</v>
      </c>
      <c r="AH6" s="36"/>
      <c r="AI6" s="27"/>
      <c r="AJ6" t="s">
        <v>154</v>
      </c>
    </row>
    <row r="7" spans="1:36" s="12" customFormat="1" ht="15" x14ac:dyDescent="0.25">
      <c r="A7">
        <v>1.57</v>
      </c>
      <c r="B7">
        <v>4.12</v>
      </c>
      <c r="C7">
        <v>6.5</v>
      </c>
      <c r="D7" s="20">
        <f t="shared" si="3"/>
        <v>3.3507275607331355E-2</v>
      </c>
      <c r="E7" s="17">
        <f>IF(OR($A7="",$B7="",$C7=""),"",A7*'MPTO_working_3-way'!$I6)</f>
        <v>1.6226064227035102</v>
      </c>
      <c r="F7" s="21">
        <f>IF(OR($A7="",$B7="",$C7=""),"",B7*'MPTO_working_3-way'!$I6)</f>
        <v>4.258049975502205</v>
      </c>
      <c r="G7" s="22">
        <f>IF(OR($A7="",$B7="",$C7=""),"",C7*'MPTO_working_3-way'!$I6)</f>
        <v>6.7177972914476536</v>
      </c>
      <c r="H7" s="17">
        <f>IF(OR($A7="",$B7="",$C7=""),"",'MPTO_working_3-way'!E6)</f>
        <v>1.5980220749209439</v>
      </c>
      <c r="I7" s="21">
        <f>IF(OR($A7="",$B7="",$C7=""),"",'MPTO_working_3-way'!F6)</f>
        <v>4.3187336935308265</v>
      </c>
      <c r="J7" s="22">
        <f>IF(OR($A7="",$B7="",$C7=""),"",'MPTO_working_3-way'!G6)</f>
        <v>7.0088351003534051</v>
      </c>
      <c r="K7" s="17">
        <f>IF(OR($A7="",$B7="",$C7=""),"",'OddsRatio_working_3-way'!H6)</f>
        <v>1.6063901786351471</v>
      </c>
      <c r="L7" s="21">
        <f>IF(OR($A7="",$B7="",$C7=""),"",'OddsRatio_working_3-way'!I6)</f>
        <v>4.3191883462134362</v>
      </c>
      <c r="M7" s="22">
        <f>IF(OR($A7="",$B7="",$C7=""),"",'OddsRatio_working_3-way'!J6)</f>
        <v>6.8511333026198393</v>
      </c>
      <c r="N7" s="23">
        <f t="shared" si="16"/>
        <v>61.629239599202826</v>
      </c>
      <c r="O7" s="24">
        <f t="shared" si="17"/>
        <v>23.484928682220492</v>
      </c>
      <c r="P7" s="24">
        <f t="shared" si="18"/>
        <v>14.88583171857668</v>
      </c>
      <c r="Q7" t="s">
        <v>98</v>
      </c>
      <c r="R7" t="s">
        <v>179</v>
      </c>
      <c r="S7" s="48" t="s">
        <v>488</v>
      </c>
      <c r="T7" s="35">
        <v>100</v>
      </c>
      <c r="U7" s="35">
        <f t="shared" si="19"/>
        <v>49.494949494949495</v>
      </c>
      <c r="V7" s="35">
        <f t="shared" si="20"/>
        <v>69.512195121951223</v>
      </c>
      <c r="W7" s="35">
        <f t="shared" si="21"/>
        <v>77.973568281938327</v>
      </c>
      <c r="X7" s="35">
        <f t="shared" si="22"/>
        <v>52.51423659611045</v>
      </c>
      <c r="Y7" s="35">
        <f t="shared" si="23"/>
        <v>72.531482223112192</v>
      </c>
      <c r="Z7" s="35">
        <f t="shared" si="24"/>
        <v>80.992855383099283</v>
      </c>
      <c r="AA7" s="35">
        <f t="shared" si="25"/>
        <v>-3.0192871011609554</v>
      </c>
      <c r="AB7" s="35">
        <f t="shared" si="26"/>
        <v>-3.0192871011609697</v>
      </c>
      <c r="AC7" s="35">
        <f t="shared" si="27"/>
        <v>-3.0192871011609554</v>
      </c>
      <c r="AD7" s="27"/>
      <c r="AE7" s="27"/>
      <c r="AF7">
        <v>2.12</v>
      </c>
      <c r="AG7">
        <v>1.78</v>
      </c>
      <c r="AH7" s="36"/>
      <c r="AI7" s="27"/>
      <c r="AJ7" t="s">
        <v>94</v>
      </c>
    </row>
    <row r="8" spans="1:36" ht="15" x14ac:dyDescent="0.25">
      <c r="A8">
        <v>1.98</v>
      </c>
      <c r="B8">
        <v>3.28</v>
      </c>
      <c r="C8">
        <v>4.54</v>
      </c>
      <c r="D8" s="20">
        <f t="shared" si="3"/>
        <v>3.0192871011609501E-2</v>
      </c>
      <c r="E8" s="17">
        <f>IF(OR($A8="",$B8="",$C8=""),"",A8*'MPTO_working_3-way'!$I7)</f>
        <v>2.0397818846029869</v>
      </c>
      <c r="F8" s="21">
        <f>IF(OR($A8="",$B8="",$C8=""),"",B8*'MPTO_working_3-way'!$I7)</f>
        <v>3.3790326169180789</v>
      </c>
      <c r="G8" s="22">
        <f>IF(OR($A8="",$B8="",$C8=""),"",C8*'MPTO_working_3-way'!$I7)</f>
        <v>4.6770756343927076</v>
      </c>
      <c r="H8" s="17">
        <f>IF(OR($A8="",$B8="",$C8=""),"",'MPTO_working_3-way'!E7)</f>
        <v>2.0202582825043001</v>
      </c>
      <c r="I8" s="21">
        <f>IF(OR($A8="",$B8="",$C8=""),"",'MPTO_working_3-way'!F7)</f>
        <v>3.3919719530063142</v>
      </c>
      <c r="J8" s="22">
        <f>IF(OR($A8="",$B8="",$C8=""),"",'MPTO_working_3-way'!G7)</f>
        <v>4.757373322054522</v>
      </c>
      <c r="K8" s="17">
        <f>IF(OR($A8="",$B8="",$C8=""),"",'OddsRatio_working_3-way'!H7)</f>
        <v>2.0281611617115392</v>
      </c>
      <c r="L8" s="21">
        <f>IF(OR($A8="",$B8="",$C8=""),"",'OddsRatio_working_3-way'!I7)</f>
        <v>3.3920484170431733</v>
      </c>
      <c r="M8" s="22">
        <f>IF(OR($A8="",$B8="",$C8=""),"",'OddsRatio_working_3-way'!J7)</f>
        <v>4.7139699106722945</v>
      </c>
      <c r="N8" s="23">
        <f t="shared" si="16"/>
        <v>49.024849546334465</v>
      </c>
      <c r="O8" s="24">
        <f t="shared" si="17"/>
        <v>29.594268933458</v>
      </c>
      <c r="P8" s="24">
        <f t="shared" si="18"/>
        <v>21.380881520207538</v>
      </c>
      <c r="Q8" t="s">
        <v>117</v>
      </c>
      <c r="R8" t="s">
        <v>176</v>
      </c>
      <c r="S8" s="48" t="s">
        <v>488</v>
      </c>
      <c r="T8" s="35">
        <v>100</v>
      </c>
      <c r="U8" s="35">
        <f t="shared" si="19"/>
        <v>61.240310077519375</v>
      </c>
      <c r="V8" s="35">
        <f t="shared" si="20"/>
        <v>68.652037617554868</v>
      </c>
      <c r="W8" s="35">
        <f t="shared" si="21"/>
        <v>66.88741721854305</v>
      </c>
      <c r="X8" s="35">
        <f t="shared" si="22"/>
        <v>64.460545163902097</v>
      </c>
      <c r="Y8" s="35">
        <f t="shared" si="23"/>
        <v>71.872272703937568</v>
      </c>
      <c r="Z8" s="35">
        <f t="shared" si="24"/>
        <v>70.107652304925764</v>
      </c>
      <c r="AA8" s="35">
        <f t="shared" si="25"/>
        <v>-3.220235086382722</v>
      </c>
      <c r="AB8" s="35">
        <f t="shared" si="26"/>
        <v>-3.2202350863827007</v>
      </c>
      <c r="AC8" s="35">
        <f t="shared" si="27"/>
        <v>-3.2202350863827149</v>
      </c>
      <c r="AF8">
        <v>2.2799999999999998</v>
      </c>
      <c r="AG8">
        <v>1.68</v>
      </c>
      <c r="AJ8" t="s">
        <v>94</v>
      </c>
    </row>
    <row r="9" spans="1:36" ht="15" x14ac:dyDescent="0.25">
      <c r="A9">
        <v>2.58</v>
      </c>
      <c r="B9">
        <v>3.19</v>
      </c>
      <c r="C9">
        <v>3.02</v>
      </c>
      <c r="D9" s="20">
        <f t="shared" si="3"/>
        <v>3.2202350863827167E-2</v>
      </c>
      <c r="E9" s="17">
        <f>IF(OR($A9="",$B9="",$C9=""),"",A9*'MPTO_working_3-way'!$I8)</f>
        <v>2.6630820652286742</v>
      </c>
      <c r="F9" s="21">
        <f>IF(OR($A9="",$B9="",$C9=""),"",B9*'MPTO_working_3-way'!$I8)</f>
        <v>3.2927254992556088</v>
      </c>
      <c r="G9" s="22">
        <f>IF(OR($A9="",$B9="",$C9=""),"",C9*'MPTO_working_3-way'!$I8)</f>
        <v>3.1172510996087581</v>
      </c>
      <c r="H9" s="17">
        <f>IF(OR($A9="",$B9="",$C9=""),"",'MPTO_working_3-way'!E8)</f>
        <v>2.6534856904045139</v>
      </c>
      <c r="I9" s="21">
        <f>IF(OR($A9="",$B9="",$C9=""),"",'MPTO_working_3-way'!F8)</f>
        <v>3.3031043477382616</v>
      </c>
      <c r="J9" s="22">
        <f>IF(OR($A9="",$B9="",$C9=""),"",'MPTO_working_3-way'!G8)</f>
        <v>3.1211793754461037</v>
      </c>
      <c r="K9" s="17">
        <f>IF(OR($A9="",$B9="",$C9=""),"",'OddsRatio_working_3-way'!H8)</f>
        <v>2.657919444562741</v>
      </c>
      <c r="L9" s="21">
        <f>IF(OR($A9="",$B9="",$C9=""),"",'OddsRatio_working_3-way'!I8)</f>
        <v>3.2980022680964569</v>
      </c>
      <c r="M9" s="22">
        <f>IF(OR($A9="",$B9="",$C9=""),"",'OddsRatio_working_3-way'!J8)</f>
        <v>3.1196185303903392</v>
      </c>
      <c r="N9" s="23">
        <f t="shared" si="16"/>
        <v>37.550476309265811</v>
      </c>
      <c r="O9" s="24">
        <f t="shared" si="17"/>
        <v>30.369977704672664</v>
      </c>
      <c r="P9" s="24">
        <f t="shared" si="18"/>
        <v>32.079545986061518</v>
      </c>
      <c r="Q9" t="s">
        <v>89</v>
      </c>
      <c r="R9" t="s">
        <v>144</v>
      </c>
      <c r="S9" s="48" t="s">
        <v>488</v>
      </c>
      <c r="T9" s="35">
        <v>100</v>
      </c>
      <c r="U9" s="35">
        <f t="shared" si="19"/>
        <v>77.924944812362028</v>
      </c>
      <c r="V9" s="35">
        <f t="shared" si="20"/>
        <v>73.190348525469176</v>
      </c>
      <c r="W9" s="35">
        <f t="shared" si="21"/>
        <v>46.524064171122987</v>
      </c>
      <c r="X9" s="35">
        <f t="shared" si="22"/>
        <v>80.285587303407823</v>
      </c>
      <c r="Y9" s="35">
        <f t="shared" si="23"/>
        <v>75.550991016514971</v>
      </c>
      <c r="Z9" s="35">
        <f t="shared" si="24"/>
        <v>48.884706662168796</v>
      </c>
      <c r="AA9" s="35">
        <f t="shared" si="25"/>
        <v>-2.3606424910457946</v>
      </c>
      <c r="AB9" s="35">
        <f t="shared" si="26"/>
        <v>-2.3606424910457946</v>
      </c>
      <c r="AC9" s="35">
        <f t="shared" si="27"/>
        <v>-2.3606424910458088</v>
      </c>
      <c r="AF9">
        <v>2.2400000000000002</v>
      </c>
      <c r="AG9">
        <v>1.69</v>
      </c>
      <c r="AJ9" t="s">
        <v>72</v>
      </c>
    </row>
    <row r="10" spans="1:36" ht="15" x14ac:dyDescent="0.25">
      <c r="A10">
        <v>4.53</v>
      </c>
      <c r="B10">
        <v>3.73</v>
      </c>
      <c r="C10">
        <v>1.87</v>
      </c>
      <c r="D10" s="20">
        <f t="shared" si="3"/>
        <v>2.3606424910457946E-2</v>
      </c>
      <c r="E10" s="17">
        <f>IF(OR($A10="",$B10="",$C10=""),"",A10*'MPTO_working_3-way'!$I9)</f>
        <v>4.6369371048443746</v>
      </c>
      <c r="F10" s="21">
        <f>IF(OR($A10="",$B10="",$C10=""),"",B10*'MPTO_working_3-way'!$I9)</f>
        <v>3.8180519649160081</v>
      </c>
      <c r="G10" s="22">
        <f>IF(OR($A10="",$B10="",$C10=""),"",C10*'MPTO_working_3-way'!$I9)</f>
        <v>1.9141440145825566</v>
      </c>
      <c r="H10" s="17">
        <f>IF(OR($A10="",$B10="",$C10=""),"",'MPTO_working_3-way'!E9)</f>
        <v>4.6974436756131972</v>
      </c>
      <c r="I10" s="21">
        <f>IF(OR($A10="",$B10="",$C10=""),"",'MPTO_working_3-way'!F9)</f>
        <v>3.8427883551422086</v>
      </c>
      <c r="J10" s="22">
        <f>IF(OR($A10="",$B10="",$C10=""),"",'MPTO_working_3-way'!G9)</f>
        <v>1.8979273779496135</v>
      </c>
      <c r="K10" s="17">
        <f>IF(OR($A10="",$B10="",$C10=""),"",'OddsRatio_working_3-way'!H9)</f>
        <v>4.6684231205629274</v>
      </c>
      <c r="L10" s="21">
        <f>IF(OR($A10="",$B10="",$C10=""),"",'OddsRatio_working_3-way'!I9)</f>
        <v>3.8370524416818101</v>
      </c>
      <c r="M10" s="22">
        <f>IF(OR($A10="",$B10="",$C10=""),"",'OddsRatio_working_3-way'!J9)</f>
        <v>1.9041156132832147</v>
      </c>
      <c r="N10" s="23">
        <f t="shared" si="16"/>
        <v>21.565959972915401</v>
      </c>
      <c r="O10" s="24">
        <f t="shared" si="17"/>
        <v>26.191366937615758</v>
      </c>
      <c r="P10" s="24">
        <f t="shared" si="18"/>
        <v>52.242673089468852</v>
      </c>
      <c r="Q10" t="s">
        <v>343</v>
      </c>
      <c r="R10" t="s">
        <v>237</v>
      </c>
      <c r="S10" s="48" t="s">
        <v>488</v>
      </c>
      <c r="T10" s="35">
        <v>100</v>
      </c>
      <c r="U10" s="35">
        <f t="shared" si="19"/>
        <v>15.254237288135595</v>
      </c>
      <c r="V10" s="35">
        <f t="shared" si="20"/>
        <v>87.546699875466999</v>
      </c>
      <c r="W10" s="35">
        <f t="shared" si="21"/>
        <v>94.465965688987268</v>
      </c>
      <c r="X10" s="35">
        <f t="shared" si="22"/>
        <v>17.987334435545733</v>
      </c>
      <c r="Y10" s="35">
        <f t="shared" si="23"/>
        <v>90.279797022877133</v>
      </c>
      <c r="Z10" s="35">
        <f t="shared" si="24"/>
        <v>97.199062836397417</v>
      </c>
      <c r="AA10" s="35">
        <f t="shared" si="25"/>
        <v>-2.7330971474101382</v>
      </c>
      <c r="AB10" s="35">
        <f t="shared" si="26"/>
        <v>-2.7330971474101347</v>
      </c>
      <c r="AC10" s="35">
        <f t="shared" si="27"/>
        <v>-2.7330971474101489</v>
      </c>
      <c r="AF10">
        <v>1.97</v>
      </c>
      <c r="AG10">
        <v>1.93</v>
      </c>
      <c r="AJ10" t="s">
        <v>438</v>
      </c>
    </row>
    <row r="11" spans="1:36" ht="15" x14ac:dyDescent="0.25">
      <c r="A11">
        <v>1.18</v>
      </c>
      <c r="B11">
        <v>8.0299999999999994</v>
      </c>
      <c r="C11">
        <v>18.07</v>
      </c>
      <c r="D11" s="20">
        <f t="shared" si="3"/>
        <v>2.7330971474101462E-2</v>
      </c>
      <c r="E11" s="17">
        <f>IF(OR($A11="",$B11="",$C11=""),"",A11*'MPTO_working_3-way'!$I10)</f>
        <v>1.2122505463394397</v>
      </c>
      <c r="F11" s="21">
        <f>IF(OR($A11="",$B11="",$C11=""),"",B11*'MPTO_working_3-way'!$I10)</f>
        <v>8.2494677009370339</v>
      </c>
      <c r="G11" s="22">
        <f>IF(OR($A11="",$B11="",$C11=""),"",C11*'MPTO_working_3-way'!$I10)</f>
        <v>18.563870654537013</v>
      </c>
      <c r="H11" s="17">
        <f>IF(OR($A11="",$B11="",$C11=""),"",'MPTO_working_3-way'!E10)</f>
        <v>1.1928230651794407</v>
      </c>
      <c r="I11" s="21">
        <f>IF(OR($A11="",$B11="",$C11=""),"",'MPTO_working_3-way'!F10)</f>
        <v>8.6638087276016478</v>
      </c>
      <c r="J11" s="22">
        <f>IF(OR($A11="",$B11="",$C11=""),"",'MPTO_working_3-way'!G10)</f>
        <v>21.630966533367474</v>
      </c>
      <c r="K11" s="17">
        <f>IF(OR($A11="",$B11="",$C11=""),"",'OddsRatio_working_3-way'!H10)</f>
        <v>1.1978598480325902</v>
      </c>
      <c r="L11" s="21">
        <f>IF(OR($A11="",$B11="",$C11=""),"",'OddsRatio_working_3-way'!I10)</f>
        <v>8.7275262870506047</v>
      </c>
      <c r="M11" s="22">
        <f>IF(OR($A11="",$B11="",$C11=""),"",'OddsRatio_working_3-way'!J10)</f>
        <v>19.763708921757306</v>
      </c>
      <c r="N11" s="23">
        <f t="shared" si="16"/>
        <v>82.491198128937953</v>
      </c>
      <c r="O11" s="24">
        <f t="shared" si="17"/>
        <v>12.121994245597358</v>
      </c>
      <c r="P11" s="24">
        <f t="shared" si="18"/>
        <v>5.3868076254646811</v>
      </c>
      <c r="Q11" t="s">
        <v>264</v>
      </c>
      <c r="R11" t="s">
        <v>367</v>
      </c>
      <c r="S11" s="48" t="s">
        <v>488</v>
      </c>
      <c r="T11" s="35">
        <v>100</v>
      </c>
      <c r="U11" s="35">
        <f t="shared" si="19"/>
        <v>44.751381215469614</v>
      </c>
      <c r="V11" s="35">
        <f t="shared" si="20"/>
        <v>72.067039106145245</v>
      </c>
      <c r="W11" s="35">
        <f t="shared" si="21"/>
        <v>80.276134122287957</v>
      </c>
      <c r="X11" s="35">
        <f t="shared" si="22"/>
        <v>47.65682677156677</v>
      </c>
      <c r="Y11" s="35">
        <f t="shared" si="23"/>
        <v>74.972484662242422</v>
      </c>
      <c r="Z11" s="35">
        <f t="shared" si="24"/>
        <v>83.181579678385134</v>
      </c>
      <c r="AA11" s="35">
        <f t="shared" si="25"/>
        <v>-2.9054455560971562</v>
      </c>
      <c r="AB11" s="35">
        <f t="shared" si="26"/>
        <v>-2.9054455560971775</v>
      </c>
      <c r="AC11" s="35">
        <f t="shared" si="27"/>
        <v>-2.9054455560971775</v>
      </c>
      <c r="AF11">
        <v>1.45</v>
      </c>
      <c r="AG11">
        <v>2.88</v>
      </c>
      <c r="AJ11" t="s">
        <v>446</v>
      </c>
    </row>
    <row r="12" spans="1:36" ht="15" x14ac:dyDescent="0.25">
      <c r="A12">
        <v>1.81</v>
      </c>
      <c r="B12">
        <v>3.58</v>
      </c>
      <c r="C12">
        <v>5.07</v>
      </c>
      <c r="D12" s="20">
        <f t="shared" si="3"/>
        <v>2.9054455560971526E-2</v>
      </c>
      <c r="E12" s="17">
        <f>IF(OR($A12="",$B12="",$C12=""),"",A12*'MPTO_working_3-way'!$I11)</f>
        <v>1.8625885645653586</v>
      </c>
      <c r="F12" s="21">
        <f>IF(OR($A12="",$B12="",$C12=""),"",B12*'MPTO_working_3-way'!$I11)</f>
        <v>3.6840149509082782</v>
      </c>
      <c r="G12" s="22">
        <f>IF(OR($A12="",$B12="",$C12=""),"",C12*'MPTO_working_3-way'!$I11)</f>
        <v>5.2173060896941257</v>
      </c>
      <c r="H12" s="17">
        <f>IF(OR($A12="",$B12="",$C12=""),"",'MPTO_working_3-way'!E11)</f>
        <v>1.8422945418203083</v>
      </c>
      <c r="I12" s="21">
        <f>IF(OR($A12="",$B12="",$C12=""),"",'MPTO_working_3-way'!F11)</f>
        <v>3.7085826818644749</v>
      </c>
      <c r="J12" s="22">
        <f>IF(OR($A12="",$B12="",$C12=""),"",'MPTO_working_3-way'!G11)</f>
        <v>5.3318023167684121</v>
      </c>
      <c r="K12" s="17">
        <f>IF(OR($A12="",$B12="",$C12=""),"",'OddsRatio_working_3-way'!H11)</f>
        <v>1.8499837904687997</v>
      </c>
      <c r="L12" s="21">
        <f>IF(OR($A12="",$B12="",$C12=""),"",'OddsRatio_working_3-way'!I11)</f>
        <v>3.7073557770487704</v>
      </c>
      <c r="M12" s="22">
        <f>IF(OR($A12="",$B12="",$C12=""),"",'OddsRatio_working_3-way'!J11)</f>
        <v>5.2709062064296504</v>
      </c>
      <c r="N12" s="23">
        <f t="shared" si="16"/>
        <v>53.688722191492324</v>
      </c>
      <c r="O12" s="24">
        <f t="shared" si="17"/>
        <v>27.144298091229359</v>
      </c>
      <c r="P12" s="24">
        <f t="shared" si="18"/>
        <v>19.166979717278327</v>
      </c>
      <c r="Q12" t="s">
        <v>284</v>
      </c>
      <c r="R12" t="s">
        <v>482</v>
      </c>
      <c r="S12" s="48" t="s">
        <v>488</v>
      </c>
      <c r="T12" s="35">
        <v>100</v>
      </c>
      <c r="U12" s="35">
        <f t="shared" si="19"/>
        <v>48.186528497409334</v>
      </c>
      <c r="V12" s="35">
        <f t="shared" si="20"/>
        <v>71.428571428571431</v>
      </c>
      <c r="W12" s="35">
        <f t="shared" si="21"/>
        <v>77.678571428571431</v>
      </c>
      <c r="X12" s="35">
        <f t="shared" si="22"/>
        <v>50.892857142857139</v>
      </c>
      <c r="Y12" s="35">
        <f t="shared" si="23"/>
        <v>74.134900074019257</v>
      </c>
      <c r="Z12" s="35">
        <f t="shared" si="24"/>
        <v>80.384900074019257</v>
      </c>
      <c r="AA12" s="35">
        <f t="shared" si="25"/>
        <v>-2.7063286454478046</v>
      </c>
      <c r="AB12" s="35">
        <f t="shared" si="26"/>
        <v>-2.7063286454478259</v>
      </c>
      <c r="AC12" s="35">
        <f t="shared" si="27"/>
        <v>-2.7063286454478259</v>
      </c>
      <c r="AF12">
        <v>2.06</v>
      </c>
      <c r="AG12">
        <v>1.84</v>
      </c>
      <c r="AJ12" t="s">
        <v>439</v>
      </c>
    </row>
    <row r="13" spans="1:36" ht="15" x14ac:dyDescent="0.25">
      <c r="A13">
        <v>1.93</v>
      </c>
      <c r="B13">
        <v>3.5</v>
      </c>
      <c r="C13">
        <v>4.4800000000000004</v>
      </c>
      <c r="D13" s="20">
        <f t="shared" si="3"/>
        <v>2.7063286454478197E-2</v>
      </c>
      <c r="E13" s="17">
        <f>IF(OR($A13="",$B13="",$C13=""),"",A13*'MPTO_working_3-way'!$I12)</f>
        <v>1.9822321428571428</v>
      </c>
      <c r="F13" s="21">
        <f>IF(OR($A13="",$B13="",$C13=""),"",B13*'MPTO_working_3-way'!$I12)</f>
        <v>3.5947215025906738</v>
      </c>
      <c r="G13" s="22">
        <f>IF(OR($A13="",$B13="",$C13=""),"",C13*'MPTO_working_3-way'!$I12)</f>
        <v>4.6012435233160627</v>
      </c>
      <c r="H13" s="17">
        <f>IF(OR($A13="",$B13="",$C13=""),"",'MPTO_working_3-way'!E12)</f>
        <v>1.9641980917764654</v>
      </c>
      <c r="I13" s="21">
        <f>IF(OR($A13="",$B13="",$C13=""),"",'MPTO_working_3-way'!F12)</f>
        <v>3.6141113526166198</v>
      </c>
      <c r="J13" s="22">
        <f>IF(OR($A13="",$B13="",$C13=""),"",'MPTO_working_3-way'!G12)</f>
        <v>4.6686825053995689</v>
      </c>
      <c r="K13" s="17">
        <f>IF(OR($A13="",$B13="",$C13=""),"",'OddsRatio_working_3-way'!H12)</f>
        <v>1.9712693645188766</v>
      </c>
      <c r="L13" s="21">
        <f>IF(OR($A13="",$B13="",$C13=""),"",'OddsRatio_working_3-way'!I12)</f>
        <v>3.6109391519324641</v>
      </c>
      <c r="M13" s="22">
        <f>IF(OR($A13="",$B13="",$C13=""),"",'OddsRatio_working_3-way'!J12)</f>
        <v>4.6344272994899907</v>
      </c>
      <c r="N13" s="23">
        <f t="shared" si="16"/>
        <v>50.448178009999559</v>
      </c>
      <c r="O13" s="24">
        <f t="shared" si="17"/>
        <v>27.818566731228323</v>
      </c>
      <c r="P13" s="24">
        <f t="shared" si="18"/>
        <v>21.733255258772125</v>
      </c>
      <c r="Q13" t="s">
        <v>394</v>
      </c>
      <c r="R13" t="s">
        <v>292</v>
      </c>
      <c r="S13" s="48" t="s">
        <v>488</v>
      </c>
      <c r="T13" s="35">
        <v>100</v>
      </c>
      <c r="U13" s="35">
        <f t="shared" si="19"/>
        <v>59.677419354838712</v>
      </c>
      <c r="V13" s="35">
        <f t="shared" si="20"/>
        <v>67.21311475409837</v>
      </c>
      <c r="W13" s="35">
        <f t="shared" si="21"/>
        <v>68.75</v>
      </c>
      <c r="X13" s="35">
        <f t="shared" si="22"/>
        <v>64.036885245901644</v>
      </c>
      <c r="Y13" s="35">
        <f t="shared" si="23"/>
        <v>71.572580645161295</v>
      </c>
      <c r="Z13" s="35">
        <f t="shared" si="24"/>
        <v>73.109465891062925</v>
      </c>
      <c r="AA13" s="35">
        <f t="shared" si="25"/>
        <v>-4.359465891062932</v>
      </c>
      <c r="AB13" s="35">
        <f t="shared" si="26"/>
        <v>-4.3594658910629249</v>
      </c>
      <c r="AC13" s="35">
        <f t="shared" si="27"/>
        <v>-4.3594658910629249</v>
      </c>
      <c r="AF13">
        <v>2.1</v>
      </c>
      <c r="AG13">
        <v>1.79</v>
      </c>
      <c r="AJ13" t="s">
        <v>440</v>
      </c>
    </row>
    <row r="14" spans="1:36" ht="15" x14ac:dyDescent="0.25">
      <c r="A14">
        <v>2.48</v>
      </c>
      <c r="B14">
        <v>3.05</v>
      </c>
      <c r="C14">
        <v>3.2</v>
      </c>
      <c r="D14" s="20">
        <f t="shared" si="3"/>
        <v>4.3594658910629303E-2</v>
      </c>
      <c r="E14" s="17">
        <f>IF(OR($A14="",$B14="",$C14=""),"",A14*'MPTO_working_3-way'!$I13)</f>
        <v>2.5881147540983607</v>
      </c>
      <c r="F14" s="21">
        <f>IF(OR($A14="",$B14="",$C14=""),"",B14*'MPTO_working_3-way'!$I13)</f>
        <v>3.182963709677419</v>
      </c>
      <c r="G14" s="22">
        <f>IF(OR($A14="",$B14="",$C14=""),"",C14*'MPTO_working_3-way'!$I13)</f>
        <v>3.3395029085140138</v>
      </c>
      <c r="H14" s="17">
        <f>IF(OR($A14="",$B14="",$C14=""),"",'MPTO_working_3-way'!E13)</f>
        <v>2.5727161928516762</v>
      </c>
      <c r="I14" s="21">
        <f>IF(OR($A14="",$B14="",$C14=""),"",'MPTO_working_3-way'!F13)</f>
        <v>3.191448964523047</v>
      </c>
      <c r="J14" s="22">
        <f>IF(OR($A14="",$B14="",$C14=""),"",'MPTO_working_3-way'!G13)</f>
        <v>3.3560600458478151</v>
      </c>
      <c r="K14" s="17">
        <f>IF(OR($A14="",$B14="",$C14=""),"",'OddsRatio_working_3-way'!H13)</f>
        <v>2.5796435058859433</v>
      </c>
      <c r="L14" s="21">
        <f>IF(OR($A14="",$B14="",$C14=""),"",'OddsRatio_working_3-way'!I13)</f>
        <v>3.1880197209906638</v>
      </c>
      <c r="M14" s="22">
        <f>IF(OR($A14="",$B14="",$C14=""),"",'OddsRatio_working_3-way'!J13)</f>
        <v>3.348118724965591</v>
      </c>
      <c r="N14" s="23">
        <f t="shared" si="16"/>
        <v>38.638163103721297</v>
      </c>
      <c r="O14" s="24">
        <f t="shared" si="17"/>
        <v>31.417260490894698</v>
      </c>
      <c r="P14" s="24">
        <f t="shared" si="18"/>
        <v>29.944576405384005</v>
      </c>
      <c r="Q14" t="s">
        <v>479</v>
      </c>
      <c r="R14" t="s">
        <v>464</v>
      </c>
      <c r="S14" s="48" t="s">
        <v>488</v>
      </c>
      <c r="T14" s="35">
        <v>100</v>
      </c>
      <c r="U14" s="35">
        <f t="shared" si="19"/>
        <v>78.902953586497887</v>
      </c>
      <c r="V14" s="35">
        <f t="shared" si="20"/>
        <v>68.152866242038215</v>
      </c>
      <c r="W14" s="35">
        <f t="shared" si="21"/>
        <v>50.495049504950494</v>
      </c>
      <c r="X14" s="35">
        <f t="shared" si="22"/>
        <v>81.352084253011284</v>
      </c>
      <c r="Y14" s="35">
        <f t="shared" si="23"/>
        <v>70.601996908551612</v>
      </c>
      <c r="Z14" s="35">
        <f t="shared" si="24"/>
        <v>52.944180171463898</v>
      </c>
      <c r="AA14" s="35">
        <f t="shared" si="25"/>
        <v>-2.4491306665133976</v>
      </c>
      <c r="AB14" s="35">
        <f t="shared" si="26"/>
        <v>-2.4491306665133976</v>
      </c>
      <c r="AC14" s="35">
        <f t="shared" si="27"/>
        <v>-2.4491306665134047</v>
      </c>
      <c r="AF14">
        <v>2.2999999999999998</v>
      </c>
      <c r="AG14">
        <v>1.63</v>
      </c>
      <c r="AJ14" t="s">
        <v>74</v>
      </c>
    </row>
    <row r="15" spans="1:36" ht="15" x14ac:dyDescent="0.25">
      <c r="A15">
        <v>4.74</v>
      </c>
      <c r="B15">
        <v>3.14</v>
      </c>
      <c r="C15">
        <v>2.02</v>
      </c>
      <c r="D15" s="20">
        <f t="shared" si="3"/>
        <v>2.4491306665133994E-2</v>
      </c>
      <c r="E15" s="17">
        <f>IF(OR($A15="",$B15="",$C15=""),"",A15*'MPTO_working_3-way'!$I14)</f>
        <v>4.8560887935927353</v>
      </c>
      <c r="F15" s="21">
        <f>IF(OR($A15="",$B15="",$C15=""),"",B15*'MPTO_working_3-way'!$I14)</f>
        <v>3.2169027029285209</v>
      </c>
      <c r="G15" s="22">
        <f>IF(OR($A15="",$B15="",$C15=""),"",C15*'MPTO_working_3-way'!$I14)</f>
        <v>2.0694724394635706</v>
      </c>
      <c r="H15" s="17">
        <f>IF(OR($A15="",$B15="",$C15=""),"",'MPTO_working_3-way'!E14)</f>
        <v>4.9308036836942257</v>
      </c>
      <c r="I15" s="21">
        <f>IF(OR($A15="",$B15="",$C15=""),"",'MPTO_working_3-way'!F14)</f>
        <v>3.2226091171982123</v>
      </c>
      <c r="J15" s="22">
        <f>IF(OR($A15="",$B15="",$C15=""),"",'MPTO_working_3-way'!G14)</f>
        <v>2.0538699861858754</v>
      </c>
      <c r="K15" s="17">
        <f>IF(OR($A15="",$B15="",$C15=""),"",'OddsRatio_working_3-way'!H14)</f>
        <v>4.8882589837113937</v>
      </c>
      <c r="L15" s="21">
        <f>IF(OR($A15="",$B15="",$C15=""),"",'OddsRatio_working_3-way'!I14)</f>
        <v>3.2248326805193535</v>
      </c>
      <c r="M15" s="22">
        <f>IF(OR($A15="",$B15="",$C15=""),"",'OddsRatio_working_3-way'!J14)</f>
        <v>2.0604342682849253</v>
      </c>
      <c r="N15" s="23">
        <f t="shared" si="16"/>
        <v>20.592704180356609</v>
      </c>
      <c r="O15" s="24">
        <f t="shared" si="17"/>
        <v>31.0858018518759</v>
      </c>
      <c r="P15" s="24">
        <f t="shared" si="18"/>
        <v>48.321493967767495</v>
      </c>
      <c r="Q15" t="s">
        <v>395</v>
      </c>
      <c r="R15" t="s">
        <v>200</v>
      </c>
      <c r="S15" s="48" t="s">
        <v>488</v>
      </c>
      <c r="T15" s="35">
        <v>100</v>
      </c>
      <c r="U15" s="35">
        <f t="shared" si="19"/>
        <v>68.454258675078862</v>
      </c>
      <c r="V15" s="35">
        <f t="shared" si="20"/>
        <v>67.21311475409837</v>
      </c>
      <c r="W15" s="35">
        <f t="shared" si="21"/>
        <v>61.685823754789276</v>
      </c>
      <c r="X15" s="35">
        <f t="shared" si="22"/>
        <v>71.101061491112375</v>
      </c>
      <c r="Y15" s="35">
        <f t="shared" si="23"/>
        <v>69.859917570131856</v>
      </c>
      <c r="Z15" s="35">
        <f t="shared" si="24"/>
        <v>64.332626570822768</v>
      </c>
      <c r="AA15" s="35">
        <f t="shared" si="25"/>
        <v>-2.6468028160335137</v>
      </c>
      <c r="AB15" s="35">
        <f t="shared" si="26"/>
        <v>-2.6468028160334853</v>
      </c>
      <c r="AC15" s="35">
        <f t="shared" si="27"/>
        <v>-2.6468028160334924</v>
      </c>
      <c r="AF15">
        <v>2.7</v>
      </c>
      <c r="AG15">
        <v>1.52</v>
      </c>
      <c r="AJ15" t="s">
        <v>442</v>
      </c>
    </row>
    <row r="16" spans="1:36" ht="15" x14ac:dyDescent="0.25">
      <c r="A16">
        <v>3.17</v>
      </c>
      <c r="B16">
        <v>3.05</v>
      </c>
      <c r="C16">
        <v>2.61</v>
      </c>
      <c r="D16" s="20">
        <f t="shared" si="3"/>
        <v>2.6468028160334889E-2</v>
      </c>
      <c r="E16" s="17">
        <f>IF(OR($A16="",$B16="",$C16=""),"",A16*'MPTO_working_3-way'!$I15)</f>
        <v>3.2539036492682616</v>
      </c>
      <c r="F16" s="21">
        <f>IF(OR($A16="",$B16="",$C16=""),"",B16*'MPTO_working_3-way'!$I15)</f>
        <v>3.1307274858890213</v>
      </c>
      <c r="G16" s="22">
        <f>IF(OR($A16="",$B16="",$C16=""),"",C16*'MPTO_working_3-way'!$I15)</f>
        <v>2.6790815534984738</v>
      </c>
      <c r="H16" s="17">
        <f>IF(OR($A16="",$B16="",$C16=""),"",'MPTO_working_3-way'!E15)</f>
        <v>3.2612091152659097</v>
      </c>
      <c r="I16" s="21">
        <f>IF(OR($A16="",$B16="",$C16=""),"",'MPTO_working_3-way'!F15)</f>
        <v>3.1343425308090826</v>
      </c>
      <c r="J16" s="22">
        <f>IF(OR($A16="",$B16="",$C16=""),"",'MPTO_working_3-way'!G15)</f>
        <v>2.6715175269875675</v>
      </c>
      <c r="K16" s="17">
        <f>IF(OR($A16="",$B16="",$C16=""),"",'OddsRatio_working_3-way'!H15)</f>
        <v>3.2576506956976323</v>
      </c>
      <c r="L16" s="21">
        <f>IF(OR($A16="",$B16="",$C16=""),"",'OddsRatio_working_3-way'!I15)</f>
        <v>3.1328036526175786</v>
      </c>
      <c r="M16" s="22">
        <f>IF(OR($A16="",$B16="",$C16=""),"",'OddsRatio_working_3-way'!J15)</f>
        <v>2.6750311613240489</v>
      </c>
      <c r="N16" s="23">
        <f t="shared" si="16"/>
        <v>30.732317480417105</v>
      </c>
      <c r="O16" s="24">
        <f t="shared" si="17"/>
        <v>31.941457840302366</v>
      </c>
      <c r="P16" s="24">
        <f t="shared" si="18"/>
        <v>37.326224679280543</v>
      </c>
      <c r="Q16" t="s">
        <v>203</v>
      </c>
      <c r="R16" t="s">
        <v>320</v>
      </c>
      <c r="S16" s="48" t="s">
        <v>488</v>
      </c>
      <c r="T16" s="35">
        <v>100</v>
      </c>
      <c r="U16" s="35">
        <f t="shared" si="19"/>
        <v>78.858350951374206</v>
      </c>
      <c r="V16" s="35">
        <f t="shared" si="20"/>
        <v>74.489795918367349</v>
      </c>
      <c r="W16" s="35">
        <f t="shared" si="21"/>
        <v>43.820224719101127</v>
      </c>
      <c r="X16" s="35">
        <f t="shared" si="22"/>
        <v>81.689979362531531</v>
      </c>
      <c r="Y16" s="35">
        <f t="shared" si="23"/>
        <v>77.321424329524675</v>
      </c>
      <c r="Z16" s="35">
        <f t="shared" si="24"/>
        <v>46.651853130258445</v>
      </c>
      <c r="AA16" s="35">
        <f t="shared" si="25"/>
        <v>-2.8316284111573253</v>
      </c>
      <c r="AB16" s="35">
        <f t="shared" si="26"/>
        <v>-2.8316284111573253</v>
      </c>
      <c r="AC16" s="35">
        <f t="shared" si="27"/>
        <v>-2.8316284111573182</v>
      </c>
      <c r="AF16">
        <v>2.4300000000000002</v>
      </c>
      <c r="AG16">
        <v>1.61</v>
      </c>
      <c r="AJ16" t="s">
        <v>443</v>
      </c>
    </row>
    <row r="17" spans="1:36" ht="15" x14ac:dyDescent="0.25">
      <c r="A17">
        <v>4.7300000000000004</v>
      </c>
      <c r="B17">
        <v>3.92</v>
      </c>
      <c r="C17">
        <v>1.78</v>
      </c>
      <c r="D17" s="20">
        <f t="shared" si="3"/>
        <v>2.8316284111573164E-2</v>
      </c>
      <c r="E17" s="17">
        <f>IF(OR($A17="",$B17="",$C17=""),"",A17*'MPTO_working_3-way'!$I16)</f>
        <v>4.8639360238477414</v>
      </c>
      <c r="F17" s="21">
        <f>IF(OR($A17="",$B17="",$C17=""),"",B17*'MPTO_working_3-way'!$I16)</f>
        <v>4.0309998337173667</v>
      </c>
      <c r="G17" s="22">
        <f>IF(OR($A17="",$B17="",$C17=""),"",C17*'MPTO_working_3-way'!$I16)</f>
        <v>1.8304029857186002</v>
      </c>
      <c r="H17" s="17">
        <f>IF(OR($A17="",$B17="",$C17=""),"",'MPTO_working_3-way'!E16)</f>
        <v>4.9510409111838198</v>
      </c>
      <c r="I17" s="21">
        <f>IF(OR($A17="",$B17="",$C17=""),"",'MPTO_working_3-way'!F16)</f>
        <v>4.0706124344506218</v>
      </c>
      <c r="J17" s="22">
        <f>IF(OR($A17="",$B17="",$C17=""),"",'MPTO_working_3-way'!G16)</f>
        <v>1.8104168041073794</v>
      </c>
      <c r="K17" s="17">
        <f>IF(OR($A17="",$B17="",$C17=""),"",'OddsRatio_working_3-way'!H16)</f>
        <v>4.9105244699530752</v>
      </c>
      <c r="L17" s="21">
        <f>IF(OR($A17="",$B17="",$C17=""),"",'OddsRatio_working_3-way'!I16)</f>
        <v>4.0613221051643373</v>
      </c>
      <c r="M17" s="22">
        <f>IF(OR($A17="",$B17="",$C17=""),"",'OddsRatio_working_3-way'!J16)</f>
        <v>1.8177504253521175</v>
      </c>
      <c r="N17" s="23">
        <f t="shared" si="16"/>
        <v>20.559480945000676</v>
      </c>
      <c r="O17" s="24">
        <f t="shared" si="17"/>
        <v>24.80774103822786</v>
      </c>
      <c r="P17" s="24">
        <f t="shared" si="18"/>
        <v>54.632778016771468</v>
      </c>
      <c r="Q17" t="s">
        <v>414</v>
      </c>
      <c r="R17" t="s">
        <v>433</v>
      </c>
      <c r="S17" s="48" t="s">
        <v>488</v>
      </c>
      <c r="T17" s="35">
        <v>100</v>
      </c>
      <c r="U17" s="35">
        <f t="shared" si="19"/>
        <v>66.442953020134226</v>
      </c>
      <c r="V17" s="35">
        <f t="shared" si="20"/>
        <v>70.059880239520965</v>
      </c>
      <c r="W17" s="35">
        <f t="shared" si="21"/>
        <v>59.016393442622956</v>
      </c>
      <c r="X17" s="35">
        <f t="shared" si="22"/>
        <v>70.923726317856094</v>
      </c>
      <c r="Y17" s="35">
        <f t="shared" si="23"/>
        <v>74.540653537242818</v>
      </c>
      <c r="Z17" s="35">
        <f t="shared" si="24"/>
        <v>63.497166740344824</v>
      </c>
      <c r="AA17" s="35">
        <f t="shared" si="25"/>
        <v>-4.4807732977218677</v>
      </c>
      <c r="AB17" s="35">
        <f t="shared" si="26"/>
        <v>-4.4807732977218535</v>
      </c>
      <c r="AC17" s="35">
        <f t="shared" si="27"/>
        <v>-4.4807732977218677</v>
      </c>
      <c r="AF17">
        <v>1.81</v>
      </c>
      <c r="AG17">
        <v>2.09</v>
      </c>
      <c r="AJ17" t="s">
        <v>444</v>
      </c>
    </row>
    <row r="18" spans="1:36" ht="15" x14ac:dyDescent="0.25">
      <c r="A18">
        <v>2.98</v>
      </c>
      <c r="B18">
        <v>3.34</v>
      </c>
      <c r="C18">
        <v>2.44</v>
      </c>
      <c r="D18" s="20">
        <f t="shared" si="3"/>
        <v>4.4807732977218739E-2</v>
      </c>
      <c r="E18" s="17">
        <f>IF(OR($A18="",$B18="",$C18=""),"",A18*'MPTO_working_3-way'!$I17)</f>
        <v>3.1135270442721117</v>
      </c>
      <c r="F18" s="21">
        <f>IF(OR($A18="",$B18="",$C18=""),"",B18*'MPTO_working_3-way'!$I17)</f>
        <v>3.4896578281439106</v>
      </c>
      <c r="G18" s="22">
        <f>IF(OR($A18="",$B18="",$C18=""),"",C18*'MPTO_working_3-way'!$I17)</f>
        <v>2.5493308684644136</v>
      </c>
      <c r="H18" s="17">
        <f>IF(OR($A18="",$B18="",$C18=""),"",'MPTO_working_3-way'!E17)</f>
        <v>3.1188154006950506</v>
      </c>
      <c r="I18" s="21">
        <f>IF(OR($A18="",$B18="",$C18=""),"",'MPTO_working_3-way'!F17)</f>
        <v>3.5153674176160976</v>
      </c>
      <c r="J18" s="22">
        <f>IF(OR($A18="",$B18="",$C18=""),"",'MPTO_working_3-way'!G17)</f>
        <v>2.5322856636004749</v>
      </c>
      <c r="K18" s="17">
        <f>IF(OR($A18="",$B18="",$C18=""),"",'OddsRatio_working_3-way'!H17)</f>
        <v>3.1174390467750519</v>
      </c>
      <c r="L18" s="21">
        <f>IF(OR($A18="",$B18="",$C18=""),"",'OddsRatio_working_3-way'!I17)</f>
        <v>3.5024279643705158</v>
      </c>
      <c r="M18" s="22">
        <f>IF(OR($A18="",$B18="",$C18=""),"",'OddsRatio_working_3-way'!J17)</f>
        <v>2.5399556703818562</v>
      </c>
      <c r="N18" s="23">
        <f t="shared" si="16"/>
        <v>32.117915976984314</v>
      </c>
      <c r="O18" s="24">
        <f t="shared" si="17"/>
        <v>28.65610467407582</v>
      </c>
      <c r="P18" s="24">
        <f t="shared" si="18"/>
        <v>39.225979348939859</v>
      </c>
      <c r="Q18" t="s">
        <v>209</v>
      </c>
      <c r="R18" t="s">
        <v>152</v>
      </c>
      <c r="S18" s="48" t="s">
        <v>489</v>
      </c>
      <c r="T18" s="35">
        <v>100</v>
      </c>
      <c r="U18" s="35">
        <f t="shared" si="19"/>
        <v>80.46875</v>
      </c>
      <c r="V18" s="35">
        <f t="shared" si="20"/>
        <v>74.811083123425689</v>
      </c>
      <c r="W18" s="35">
        <f t="shared" si="21"/>
        <v>39.759036144578317</v>
      </c>
      <c r="X18" s="35">
        <f t="shared" si="22"/>
        <v>85.429880731995993</v>
      </c>
      <c r="Y18" s="35">
        <f t="shared" si="23"/>
        <v>79.772213855421697</v>
      </c>
      <c r="Z18" s="35">
        <f t="shared" si="24"/>
        <v>44.720166876574311</v>
      </c>
      <c r="AA18" s="35">
        <f t="shared" si="25"/>
        <v>-4.9611307319959934</v>
      </c>
      <c r="AB18" s="35">
        <f t="shared" si="26"/>
        <v>-4.9611307319960076</v>
      </c>
      <c r="AC18" s="35">
        <f t="shared" si="27"/>
        <v>-4.9611307319959934</v>
      </c>
      <c r="AF18">
        <v>1.85</v>
      </c>
      <c r="AG18">
        <v>2</v>
      </c>
      <c r="AJ18" t="s">
        <v>112</v>
      </c>
    </row>
    <row r="19" spans="1:36" ht="15" x14ac:dyDescent="0.25">
      <c r="A19">
        <v>5.12</v>
      </c>
      <c r="B19">
        <v>3.97</v>
      </c>
      <c r="C19">
        <v>1.66</v>
      </c>
      <c r="D19" s="20">
        <f t="shared" si="3"/>
        <v>4.9611307319959996E-2</v>
      </c>
      <c r="E19" s="17">
        <f>IF(OR($A19="",$B19="",$C19=""),"",A19*'MPTO_working_3-way'!$I18)</f>
        <v>5.3740098934781955</v>
      </c>
      <c r="F19" s="21">
        <f>IF(OR($A19="",$B19="",$C19=""),"",B19*'MPTO_working_3-way'!$I18)</f>
        <v>4.1669568900602414</v>
      </c>
      <c r="G19" s="22">
        <f>IF(OR($A19="",$B19="",$C19=""),"",C19*'MPTO_working_3-way'!$I18)</f>
        <v>1.7423547701511335</v>
      </c>
      <c r="H19" s="17">
        <f>IF(OR($A19="",$B19="",$C19=""),"",'MPTO_working_3-way'!E18)</f>
        <v>5.5936108303957699</v>
      </c>
      <c r="I19" s="21">
        <f>IF(OR($A19="",$B19="",$C19=""),"",'MPTO_working_3-way'!F18)</f>
        <v>4.2489535597103112</v>
      </c>
      <c r="J19" s="22">
        <f>IF(OR($A19="",$B19="",$C19=""),"",'MPTO_working_3-way'!G18)</f>
        <v>1.7068559086801527</v>
      </c>
      <c r="K19" s="17">
        <f>IF(OR($A19="",$B19="",$C19=""),"",'OddsRatio_working_3-way'!H18)</f>
        <v>5.4886077795889028</v>
      </c>
      <c r="L19" s="21">
        <f>IF(OR($A19="",$B19="",$C19=""),"",'OddsRatio_working_3-way'!I18)</f>
        <v>4.2357196857716115</v>
      </c>
      <c r="M19" s="22">
        <f>IF(OR($A19="",$B19="",$C19=""),"",'OddsRatio_working_3-way'!J18)</f>
        <v>1.7190488190603579</v>
      </c>
      <c r="N19" s="23">
        <f t="shared" si="16"/>
        <v>18.608078880047888</v>
      </c>
      <c r="O19" s="24">
        <f t="shared" si="17"/>
        <v>23.998328429683923</v>
      </c>
      <c r="P19" s="24">
        <f t="shared" si="18"/>
        <v>57.393592690268179</v>
      </c>
      <c r="Q19" t="s">
        <v>333</v>
      </c>
      <c r="R19" t="s">
        <v>328</v>
      </c>
      <c r="S19" s="48" t="s">
        <v>489</v>
      </c>
      <c r="T19" s="35">
        <v>100</v>
      </c>
      <c r="U19" s="35">
        <f t="shared" si="19"/>
        <v>86.2448418156809</v>
      </c>
      <c r="V19" s="35">
        <f t="shared" si="20"/>
        <v>78.070175438596479</v>
      </c>
      <c r="W19" s="35">
        <f t="shared" si="21"/>
        <v>30.555555555555554</v>
      </c>
      <c r="X19" s="35">
        <f t="shared" si="22"/>
        <v>91.37426900584795</v>
      </c>
      <c r="Y19" s="35">
        <f t="shared" si="23"/>
        <v>83.199602628763557</v>
      </c>
      <c r="Z19" s="35">
        <f t="shared" si="24"/>
        <v>35.684982745722635</v>
      </c>
      <c r="AA19" s="35">
        <f t="shared" si="25"/>
        <v>-5.1294271901670498</v>
      </c>
      <c r="AB19" s="35">
        <f t="shared" si="26"/>
        <v>-5.1294271901670783</v>
      </c>
      <c r="AC19" s="35">
        <f t="shared" si="27"/>
        <v>-5.1294271901670818</v>
      </c>
      <c r="AF19">
        <v>1.84</v>
      </c>
      <c r="AG19">
        <v>2</v>
      </c>
      <c r="AJ19" t="s">
        <v>112</v>
      </c>
    </row>
    <row r="20" spans="1:36" ht="15" x14ac:dyDescent="0.25">
      <c r="A20">
        <v>7.27</v>
      </c>
      <c r="B20">
        <v>4.5599999999999996</v>
      </c>
      <c r="C20">
        <v>1.44</v>
      </c>
      <c r="D20" s="20">
        <f t="shared" si="3"/>
        <v>5.1294271901670685E-2</v>
      </c>
      <c r="E20" s="17">
        <f>IF(OR($A20="",$B20="",$C20=""),"",A20*'MPTO_working_3-way'!$I19)</f>
        <v>7.6429093567251458</v>
      </c>
      <c r="F20" s="21">
        <f>IF(OR($A20="",$B20="",$C20=""),"",B20*'MPTO_working_3-way'!$I19)</f>
        <v>4.7939018798716182</v>
      </c>
      <c r="G20" s="22">
        <f>IF(OR($A20="",$B20="",$C20=""),"",C20*'MPTO_working_3-way'!$I19)</f>
        <v>1.5138637515384057</v>
      </c>
      <c r="H20" s="17">
        <f>IF(OR($A20="",$B20="",$C20=""),"",'MPTO_working_3-way'!E19)</f>
        <v>8.3019594530671732</v>
      </c>
      <c r="I20" s="21">
        <f>IF(OR($A20="",$B20="",$C20=""),"",'MPTO_working_3-way'!F19)</f>
        <v>4.9455946267607729</v>
      </c>
      <c r="J20" s="22">
        <f>IF(OR($A20="",$B20="",$C20=""),"",'MPTO_working_3-way'!G19)</f>
        <v>1.4763495726732565</v>
      </c>
      <c r="K20" s="17">
        <f>IF(OR($A20="",$B20="",$C20=""),"",'OddsRatio_working_3-way'!H19)</f>
        <v>7.9519197615090365</v>
      </c>
      <c r="L20" s="21">
        <f>IF(OR($A20="",$B20="",$C20=""),"",'OddsRatio_working_3-way'!I19)</f>
        <v>4.9471825121167745</v>
      </c>
      <c r="M20" s="22">
        <f>IF(OR($A20="",$B20="",$C20=""),"",'OddsRatio_working_3-way'!J19)</f>
        <v>1.4878540183515114</v>
      </c>
      <c r="N20" s="23">
        <f t="shared" si="16"/>
        <v>13.08402276313902</v>
      </c>
      <c r="O20" s="24">
        <f t="shared" si="17"/>
        <v>20.859834536846638</v>
      </c>
      <c r="P20" s="24">
        <f t="shared" si="18"/>
        <v>66.056142700014348</v>
      </c>
      <c r="Q20" t="s">
        <v>184</v>
      </c>
      <c r="R20" t="s">
        <v>330</v>
      </c>
      <c r="S20" s="48" t="s">
        <v>489</v>
      </c>
      <c r="T20" s="35">
        <v>100</v>
      </c>
      <c r="U20" s="35">
        <f t="shared" si="19"/>
        <v>29.577464788732396</v>
      </c>
      <c r="V20" s="35">
        <f t="shared" si="20"/>
        <v>82.728842832469766</v>
      </c>
      <c r="W20" s="35">
        <f t="shared" si="21"/>
        <v>85.272459499263618</v>
      </c>
      <c r="X20" s="35">
        <f t="shared" si="22"/>
        <v>31.998697668266601</v>
      </c>
      <c r="Y20" s="35">
        <f t="shared" si="23"/>
        <v>85.150075712003996</v>
      </c>
      <c r="Z20" s="35">
        <f t="shared" si="24"/>
        <v>87.693692378797834</v>
      </c>
      <c r="AA20" s="35">
        <f t="shared" si="25"/>
        <v>-2.4212328795342053</v>
      </c>
      <c r="AB20" s="35">
        <f t="shared" si="26"/>
        <v>-2.4212328795342302</v>
      </c>
      <c r="AC20" s="35">
        <f t="shared" si="27"/>
        <v>-2.421232879534216</v>
      </c>
      <c r="AF20">
        <v>1.6</v>
      </c>
      <c r="AG20">
        <v>2.37</v>
      </c>
      <c r="AJ20" t="s">
        <v>112</v>
      </c>
    </row>
    <row r="21" spans="1:36" ht="15" x14ac:dyDescent="0.25">
      <c r="A21">
        <v>1.42</v>
      </c>
      <c r="B21">
        <v>5.79</v>
      </c>
      <c r="C21">
        <v>6.79</v>
      </c>
      <c r="D21" s="20">
        <f t="shared" si="3"/>
        <v>2.4212328795342186E-2</v>
      </c>
      <c r="E21" s="17">
        <f>IF(OR($A21="",$B21="",$C21=""),"",A21*'MPTO_working_3-way'!$I20)</f>
        <v>1.4543815068893857</v>
      </c>
      <c r="F21" s="21">
        <f>IF(OR($A21="",$B21="",$C21=""),"",B21*'MPTO_working_3-way'!$I20)</f>
        <v>5.9301893837250317</v>
      </c>
      <c r="G21" s="22">
        <f>IF(OR($A21="",$B21="",$C21=""),"",C21*'MPTO_working_3-way'!$I20)</f>
        <v>6.9544017125203732</v>
      </c>
      <c r="H21" s="17">
        <f>IF(OR($A21="",$B21="",$C21=""),"",'MPTO_working_3-way'!E20)</f>
        <v>1.4364625827281374</v>
      </c>
      <c r="I21" s="21">
        <f>IF(OR($A21="",$B21="",$C21=""),"",'MPTO_working_3-way'!F20)</f>
        <v>6.0738287707404917</v>
      </c>
      <c r="J21" s="22">
        <f>IF(OR($A21="",$B21="",$C21=""),"",'MPTO_working_3-way'!G20)</f>
        <v>7.183669171314647</v>
      </c>
      <c r="K21" s="17">
        <f>IF(OR($A21="",$B21="",$C21=""),"",'OddsRatio_working_3-way'!H20)</f>
        <v>1.4419979231979749</v>
      </c>
      <c r="L21" s="21">
        <f>IF(OR($A21="",$B21="",$C21=""),"",'OddsRatio_working_3-way'!I20)</f>
        <v>6.0408810764721474</v>
      </c>
      <c r="M21" s="22">
        <f>IF(OR($A21="",$B21="",$C21=""),"",'OddsRatio_working_3-way'!J20)</f>
        <v>7.093257084086372</v>
      </c>
      <c r="N21" s="23">
        <f t="shared" si="16"/>
        <v>68.757749961960684</v>
      </c>
      <c r="O21" s="24">
        <f t="shared" si="17"/>
        <v>16.86286786631851</v>
      </c>
      <c r="P21" s="24">
        <f t="shared" si="18"/>
        <v>14.379382171720792</v>
      </c>
      <c r="Q21" t="s">
        <v>212</v>
      </c>
      <c r="R21" t="s">
        <v>220</v>
      </c>
      <c r="S21" s="48" t="s">
        <v>489</v>
      </c>
      <c r="T21" s="35">
        <v>100</v>
      </c>
      <c r="U21" s="35">
        <f t="shared" si="19"/>
        <v>44.134078212290497</v>
      </c>
      <c r="V21" s="35">
        <f t="shared" si="20"/>
        <v>73.890339425587456</v>
      </c>
      <c r="W21" s="35">
        <f t="shared" si="21"/>
        <v>79.550102249488745</v>
      </c>
      <c r="X21" s="35">
        <f t="shared" si="22"/>
        <v>46.559558324923778</v>
      </c>
      <c r="Y21" s="35">
        <f t="shared" si="23"/>
        <v>76.315819538220737</v>
      </c>
      <c r="Z21" s="35">
        <f t="shared" si="24"/>
        <v>81.975582362122026</v>
      </c>
      <c r="AA21" s="35">
        <f t="shared" si="25"/>
        <v>-2.4254801126332808</v>
      </c>
      <c r="AB21" s="35">
        <f t="shared" si="26"/>
        <v>-2.4254801126332808</v>
      </c>
      <c r="AC21" s="35">
        <f t="shared" si="27"/>
        <v>-2.4254801126332808</v>
      </c>
      <c r="AF21">
        <v>1.33</v>
      </c>
      <c r="AG21">
        <v>3.23</v>
      </c>
      <c r="AJ21" t="s">
        <v>437</v>
      </c>
    </row>
    <row r="22" spans="1:36" ht="15" x14ac:dyDescent="0.25">
      <c r="A22">
        <v>1.79</v>
      </c>
      <c r="B22">
        <v>3.83</v>
      </c>
      <c r="C22">
        <v>4.8899999999999997</v>
      </c>
      <c r="D22" s="20">
        <f t="shared" si="3"/>
        <v>2.4254801126332826E-2</v>
      </c>
      <c r="E22" s="17">
        <f>IF(OR($A22="",$B22="",$C22=""),"",A22*'MPTO_working_3-way'!$I21)</f>
        <v>1.8334160940161357</v>
      </c>
      <c r="F22" s="21">
        <f>IF(OR($A22="",$B22="",$C22=""),"",B22*'MPTO_working_3-way'!$I21)</f>
        <v>3.9228958883138549</v>
      </c>
      <c r="G22" s="22">
        <f>IF(OR($A22="",$B22="",$C22=""),"",C22*'MPTO_working_3-way'!$I21)</f>
        <v>5.0086059775077674</v>
      </c>
      <c r="H22" s="17">
        <f>IF(OR($A22="",$B22="",$C22=""),"",'MPTO_working_3-way'!E21)</f>
        <v>1.8162853383364481</v>
      </c>
      <c r="I22" s="21">
        <f>IF(OR($A22="",$B22="",$C22=""),"",'MPTO_working_3-way'!F21)</f>
        <v>3.9523868284633612</v>
      </c>
      <c r="J22" s="22">
        <f>IF(OR($A22="",$B22="",$C22=""),"",'MPTO_working_3-way'!G21)</f>
        <v>5.0912856365653631</v>
      </c>
      <c r="K22" s="17">
        <f>IF(OR($A22="",$B22="",$C22=""),"",'OddsRatio_working_3-way'!H21)</f>
        <v>1.8226510362536568</v>
      </c>
      <c r="L22" s="21">
        <f>IF(OR($A22="",$B22="",$C22=""),"",'OddsRatio_working_3-way'!I21)</f>
        <v>3.9469651045542395</v>
      </c>
      <c r="M22" s="22">
        <f>IF(OR($A22="",$B22="",$C22=""),"",'OddsRatio_working_3-way'!J21)</f>
        <v>5.0507753557300319</v>
      </c>
      <c r="N22" s="23">
        <f t="shared" si="16"/>
        <v>54.542992355296683</v>
      </c>
      <c r="O22" s="24">
        <f t="shared" si="17"/>
        <v>25.491372406261377</v>
      </c>
      <c r="P22" s="24">
        <f t="shared" si="18"/>
        <v>19.965635238441937</v>
      </c>
      <c r="Q22" t="s">
        <v>211</v>
      </c>
      <c r="R22" t="s">
        <v>216</v>
      </c>
      <c r="S22" s="48" t="s">
        <v>489</v>
      </c>
      <c r="T22" s="35">
        <v>100</v>
      </c>
      <c r="U22" s="35">
        <f t="shared" si="19"/>
        <v>69.969969969969966</v>
      </c>
      <c r="V22" s="35">
        <f t="shared" si="20"/>
        <v>72.451790633608823</v>
      </c>
      <c r="W22" s="35">
        <f t="shared" si="21"/>
        <v>55.357142857142868</v>
      </c>
      <c r="X22" s="35">
        <f t="shared" si="22"/>
        <v>72.19106650924833</v>
      </c>
      <c r="Y22" s="35">
        <f t="shared" si="23"/>
        <v>74.672887172887172</v>
      </c>
      <c r="Z22" s="35">
        <f t="shared" si="24"/>
        <v>57.578239396421218</v>
      </c>
      <c r="AA22" s="35">
        <f t="shared" si="25"/>
        <v>-2.2210965392783635</v>
      </c>
      <c r="AB22" s="35">
        <f t="shared" si="26"/>
        <v>-2.2210965392783493</v>
      </c>
      <c r="AC22" s="35">
        <f t="shared" si="27"/>
        <v>-2.2210965392783493</v>
      </c>
      <c r="AF22">
        <v>2.0299999999999998</v>
      </c>
      <c r="AG22">
        <v>1.88</v>
      </c>
      <c r="AJ22" t="s">
        <v>437</v>
      </c>
    </row>
    <row r="23" spans="1:36" ht="15" x14ac:dyDescent="0.25">
      <c r="A23">
        <v>3.33</v>
      </c>
      <c r="B23">
        <v>3.63</v>
      </c>
      <c r="C23">
        <v>2.2400000000000002</v>
      </c>
      <c r="D23" s="20">
        <f t="shared" si="3"/>
        <v>2.2210965392783555E-2</v>
      </c>
      <c r="E23" s="17">
        <f>IF(OR($A23="",$B23="",$C23=""),"",A23*'MPTO_working_3-way'!$I22)</f>
        <v>3.4039625147579695</v>
      </c>
      <c r="F23" s="21">
        <f>IF(OR($A23="",$B23="",$C23=""),"",B23*'MPTO_working_3-way'!$I22)</f>
        <v>3.710625804375804</v>
      </c>
      <c r="G23" s="22">
        <f>IF(OR($A23="",$B23="",$C23=""),"",C23*'MPTO_working_3-way'!$I22)</f>
        <v>2.2897525624798352</v>
      </c>
      <c r="H23" s="17">
        <f>IF(OR($A23="",$B23="",$C23=""),"",'MPTO_working_3-way'!E22)</f>
        <v>3.4141736223087604</v>
      </c>
      <c r="I23" s="21">
        <f>IF(OR($A23="",$B23="",$C23=""),"",'MPTO_working_3-way'!F22)</f>
        <v>3.7302515094922915</v>
      </c>
      <c r="J23" s="22">
        <f>IF(OR($A23="",$B23="",$C23=""),"",'MPTO_working_3-way'!G22)</f>
        <v>2.2777750484713604</v>
      </c>
      <c r="K23" s="17">
        <f>IF(OR($A23="",$B23="",$C23=""),"",'OddsRatio_working_3-way'!H22)</f>
        <v>3.4105648430725459</v>
      </c>
      <c r="L23" s="21">
        <f>IF(OR($A23="",$B23="",$C23=""),"",'OddsRatio_working_3-way'!I22)</f>
        <v>3.7209379988329601</v>
      </c>
      <c r="M23" s="22">
        <f>IF(OR($A23="",$B23="",$C23=""),"",'OddsRatio_working_3-way'!J22)</f>
        <v>2.2828757104763766</v>
      </c>
      <c r="N23" s="23">
        <f t="shared" si="16"/>
        <v>29.377526798972482</v>
      </c>
      <c r="O23" s="24">
        <f t="shared" si="17"/>
        <v>26.9496320221979</v>
      </c>
      <c r="P23" s="24">
        <f t="shared" si="18"/>
        <v>43.672841178829621</v>
      </c>
      <c r="Q23" t="s">
        <v>217</v>
      </c>
      <c r="R23" t="s">
        <v>213</v>
      </c>
      <c r="S23" s="48" t="s">
        <v>489</v>
      </c>
      <c r="T23" s="35">
        <v>100</v>
      </c>
      <c r="U23" s="35">
        <f t="shared" si="19"/>
        <v>39.024390243902438</v>
      </c>
      <c r="V23" s="35">
        <f t="shared" si="20"/>
        <v>76.744186046511629</v>
      </c>
      <c r="W23" s="35">
        <f t="shared" si="21"/>
        <v>81.785063752276869</v>
      </c>
      <c r="X23" s="35">
        <f t="shared" si="22"/>
        <v>41.470750201211501</v>
      </c>
      <c r="Y23" s="35">
        <f t="shared" si="23"/>
        <v>79.1905460038207</v>
      </c>
      <c r="Z23" s="35">
        <f t="shared" si="24"/>
        <v>84.231423709585926</v>
      </c>
      <c r="AA23" s="35">
        <f t="shared" si="25"/>
        <v>-2.4463599573090633</v>
      </c>
      <c r="AB23" s="35">
        <f t="shared" si="26"/>
        <v>-2.4463599573090704</v>
      </c>
      <c r="AC23" s="35">
        <f t="shared" si="27"/>
        <v>-2.4463599573090562</v>
      </c>
      <c r="AF23">
        <v>1.78</v>
      </c>
      <c r="AG23">
        <v>2.14</v>
      </c>
      <c r="AJ23" t="s">
        <v>437</v>
      </c>
    </row>
    <row r="24" spans="1:36" ht="15" x14ac:dyDescent="0.25">
      <c r="A24">
        <v>1.64</v>
      </c>
      <c r="B24">
        <v>4.3</v>
      </c>
      <c r="C24">
        <v>5.49</v>
      </c>
      <c r="D24" s="20">
        <f t="shared" si="3"/>
        <v>2.4463599573090633E-2</v>
      </c>
      <c r="E24" s="17">
        <f>IF(OR($A24="",$B24="",$C24=""),"",A24*'MPTO_working_3-way'!$I23)</f>
        <v>1.6801203032998686</v>
      </c>
      <c r="F24" s="21">
        <f>IF(OR($A24="",$B24="",$C24=""),"",B24*'MPTO_working_3-way'!$I23)</f>
        <v>4.4051934781642892</v>
      </c>
      <c r="G24" s="22">
        <f>IF(OR($A24="",$B24="",$C24=""),"",C24*'MPTO_working_3-way'!$I23)</f>
        <v>5.6243051616562676</v>
      </c>
      <c r="H24" s="17">
        <f>IF(OR($A24="",$B24="",$C24=""),"",'MPTO_working_3-way'!E23)</f>
        <v>1.6622297201758367</v>
      </c>
      <c r="I24" s="21">
        <f>IF(OR($A24="",$B24="",$C24=""),"",'MPTO_working_3-way'!F23)</f>
        <v>4.4562563690161934</v>
      </c>
      <c r="J24" s="22">
        <f>IF(OR($A24="",$B24="",$C24=""),"",'MPTO_working_3-way'!G23)</f>
        <v>5.747297227753343</v>
      </c>
      <c r="K24" s="17">
        <f>IF(OR($A24="",$B24="",$C24=""),"",'OddsRatio_working_3-way'!H23)</f>
        <v>1.6684550706532206</v>
      </c>
      <c r="L24" s="21">
        <f>IF(OR($A24="",$B24="",$C24=""),"",'OddsRatio_working_3-way'!I23)</f>
        <v>4.4467214580556682</v>
      </c>
      <c r="M24" s="22">
        <f>IF(OR($A24="",$B24="",$C24=""),"",'OddsRatio_working_3-way'!J23)</f>
        <v>5.6896301050514992</v>
      </c>
      <c r="N24" s="23">
        <f t="shared" si="16"/>
        <v>59.519547382168589</v>
      </c>
      <c r="O24" s="24">
        <f t="shared" si="17"/>
        <v>22.700478536455002</v>
      </c>
      <c r="P24" s="24">
        <f t="shared" si="18"/>
        <v>17.779974081376409</v>
      </c>
      <c r="Q24" t="s">
        <v>186</v>
      </c>
      <c r="R24" t="s">
        <v>215</v>
      </c>
      <c r="S24" s="48" t="s">
        <v>489</v>
      </c>
      <c r="T24" s="35">
        <v>100</v>
      </c>
      <c r="U24" s="35">
        <f t="shared" si="19"/>
        <v>56.521739130434774</v>
      </c>
      <c r="V24" s="35">
        <f t="shared" si="20"/>
        <v>69.6048632218845</v>
      </c>
      <c r="W24" s="35">
        <f t="shared" si="21"/>
        <v>71.751412429378533</v>
      </c>
      <c r="X24" s="35">
        <f t="shared" si="22"/>
        <v>58.643724348736967</v>
      </c>
      <c r="Y24" s="35">
        <f t="shared" si="23"/>
        <v>71.726848440186686</v>
      </c>
      <c r="Z24" s="35">
        <f t="shared" si="24"/>
        <v>73.873397647680733</v>
      </c>
      <c r="AA24" s="35">
        <f t="shared" si="25"/>
        <v>-2.1219852183021928</v>
      </c>
      <c r="AB24" s="35">
        <f t="shared" si="26"/>
        <v>-2.1219852183021857</v>
      </c>
      <c r="AC24" s="35">
        <f t="shared" si="27"/>
        <v>-2.1219852183021999</v>
      </c>
      <c r="AF24">
        <v>1.68</v>
      </c>
      <c r="AG24">
        <v>2.31</v>
      </c>
      <c r="AJ24" t="s">
        <v>437</v>
      </c>
    </row>
    <row r="25" spans="1:36" ht="15" x14ac:dyDescent="0.25">
      <c r="A25">
        <v>2.2999999999999998</v>
      </c>
      <c r="B25">
        <v>3.29</v>
      </c>
      <c r="C25">
        <v>3.54</v>
      </c>
      <c r="D25" s="20">
        <f t="shared" si="3"/>
        <v>2.1219852183022025E-2</v>
      </c>
      <c r="E25" s="17">
        <f>IF(OR($A25="",$B25="",$C25=""),"",A25*'MPTO_working_3-way'!$I24)</f>
        <v>2.3488056600209504</v>
      </c>
      <c r="F25" s="21">
        <f>IF(OR($A25="",$B25="",$C25=""),"",B25*'MPTO_working_3-way'!$I24)</f>
        <v>3.3598133136821424</v>
      </c>
      <c r="G25" s="22">
        <f>IF(OR($A25="",$B25="",$C25=""),"",C25*'MPTO_working_3-way'!$I24)</f>
        <v>3.6151182767278982</v>
      </c>
      <c r="H25" s="17">
        <f>IF(OR($A25="",$B25="",$C25=""),"",'MPTO_working_3-way'!E24)</f>
        <v>2.338036471040732</v>
      </c>
      <c r="I25" s="21">
        <f>IF(OR($A25="",$B25="",$C25=""),"",'MPTO_working_3-way'!F24)</f>
        <v>3.3683860643032535</v>
      </c>
      <c r="J25" s="22">
        <f>IF(OR($A25="",$B25="",$C25=""),"",'MPTO_working_3-way'!G24)</f>
        <v>3.6309160522632258</v>
      </c>
      <c r="K25" s="17">
        <f>IF(OR($A25="",$B25="",$C25=""),"",'OddsRatio_working_3-way'!H24)</f>
        <v>2.3426941453941463</v>
      </c>
      <c r="L25" s="21">
        <f>IF(OR($A25="",$B25="",$C25=""),"",'OddsRatio_working_3-way'!I24)</f>
        <v>3.3652073791943038</v>
      </c>
      <c r="M25" s="22">
        <f>IF(OR($A25="",$B25="",$C25=""),"",'OddsRatio_working_3-way'!J24)</f>
        <v>3.6234177917701009</v>
      </c>
      <c r="N25" s="23">
        <f t="shared" si="16"/>
        <v>42.574829285411397</v>
      </c>
      <c r="O25" s="24">
        <f t="shared" si="17"/>
        <v>29.763558467004923</v>
      </c>
      <c r="P25" s="24">
        <f t="shared" si="18"/>
        <v>27.661612247583673</v>
      </c>
      <c r="Q25" t="s">
        <v>214</v>
      </c>
      <c r="R25" t="s">
        <v>334</v>
      </c>
      <c r="S25" s="48" t="s">
        <v>489</v>
      </c>
      <c r="T25" s="35">
        <v>100</v>
      </c>
      <c r="U25" s="35">
        <f t="shared" si="19"/>
        <v>69.325153374233125</v>
      </c>
      <c r="V25" s="35">
        <f t="shared" si="20"/>
        <v>73.544973544973558</v>
      </c>
      <c r="W25" s="35">
        <f t="shared" si="21"/>
        <v>54.954954954954964</v>
      </c>
      <c r="X25" s="35">
        <f t="shared" si="22"/>
        <v>71.500071500071499</v>
      </c>
      <c r="Y25" s="35">
        <f t="shared" si="23"/>
        <v>75.719891670811919</v>
      </c>
      <c r="Z25" s="35">
        <f t="shared" si="24"/>
        <v>57.129873080793338</v>
      </c>
      <c r="AA25" s="35">
        <f t="shared" si="25"/>
        <v>-2.1749181258383743</v>
      </c>
      <c r="AB25" s="35">
        <f t="shared" si="26"/>
        <v>-2.1749181258383601</v>
      </c>
      <c r="AC25" s="35">
        <f t="shared" si="27"/>
        <v>-2.1749181258383743</v>
      </c>
      <c r="AF25">
        <v>2.2000000000000002</v>
      </c>
      <c r="AG25">
        <v>1.74</v>
      </c>
      <c r="AJ25" t="s">
        <v>437</v>
      </c>
    </row>
    <row r="26" spans="1:36" ht="15" x14ac:dyDescent="0.25">
      <c r="A26">
        <v>3.26</v>
      </c>
      <c r="B26">
        <v>3.78</v>
      </c>
      <c r="C26">
        <v>2.2200000000000002</v>
      </c>
      <c r="D26" s="20">
        <f t="shared" si="3"/>
        <v>2.1749181258383654E-2</v>
      </c>
      <c r="E26" s="17">
        <f>IF(OR($A26="",$B26="",$C26=""),"",A26*'MPTO_working_3-way'!$I25)</f>
        <v>3.3309023309023305</v>
      </c>
      <c r="F26" s="21">
        <f>IF(OR($A26="",$B26="",$C26=""),"",B26*'MPTO_working_3-way'!$I25)</f>
        <v>3.8622119051566899</v>
      </c>
      <c r="G26" s="22">
        <f>IF(OR($A26="",$B26="",$C26=""),"",C26*'MPTO_working_3-way'!$I25)</f>
        <v>2.268283182393612</v>
      </c>
      <c r="H26" s="17">
        <f>IF(OR($A26="",$B26="",$C26=""),"",'MPTO_working_3-way'!E25)</f>
        <v>3.3389122196846381</v>
      </c>
      <c r="I26" s="21">
        <f>IF(OR($A26="",$B26="",$C26=""),"",'MPTO_working_3-way'!F25)</f>
        <v>3.8865056787507992</v>
      </c>
      <c r="J26" s="22">
        <f>IF(OR($A26="",$B26="",$C26=""),"",'MPTO_working_3-way'!G25)</f>
        <v>2.2563140069109813</v>
      </c>
      <c r="K26" s="17">
        <f>IF(OR($A26="",$B26="",$C26=""),"",'OddsRatio_working_3-way'!H25)</f>
        <v>3.3367300875067603</v>
      </c>
      <c r="L26" s="21">
        <f>IF(OR($A26="",$B26="",$C26=""),"",'OddsRatio_working_3-way'!I25)</f>
        <v>3.8743847979065462</v>
      </c>
      <c r="M26" s="22">
        <f>IF(OR($A26="",$B26="",$C26=""),"",'OddsRatio_working_3-way'!J25)</f>
        <v>2.2614206667071897</v>
      </c>
      <c r="N26" s="23">
        <f t="shared" si="16"/>
        <v>30.021894989911136</v>
      </c>
      <c r="O26" s="24">
        <f t="shared" si="17"/>
        <v>25.891898853732886</v>
      </c>
      <c r="P26" s="24">
        <f t="shared" si="18"/>
        <v>44.086206156355985</v>
      </c>
      <c r="Q26" t="s">
        <v>221</v>
      </c>
      <c r="R26" t="s">
        <v>218</v>
      </c>
      <c r="S26" s="48" t="s">
        <v>489</v>
      </c>
      <c r="T26" s="35">
        <v>100</v>
      </c>
      <c r="U26" s="35">
        <f t="shared" si="19"/>
        <v>69.418960244648318</v>
      </c>
      <c r="V26" s="35">
        <f t="shared" si="20"/>
        <v>70.414201183431956</v>
      </c>
      <c r="W26" s="35">
        <f t="shared" si="21"/>
        <v>57.446808510638299</v>
      </c>
      <c r="X26" s="35">
        <f t="shared" si="22"/>
        <v>72.138990305929752</v>
      </c>
      <c r="Y26" s="35">
        <f t="shared" si="23"/>
        <v>73.134231244713391</v>
      </c>
      <c r="Z26" s="35">
        <f t="shared" si="24"/>
        <v>60.166838571919733</v>
      </c>
      <c r="AA26" s="35">
        <f t="shared" si="25"/>
        <v>-2.7200300612814345</v>
      </c>
      <c r="AB26" s="35">
        <f t="shared" si="26"/>
        <v>-2.7200300612814345</v>
      </c>
      <c r="AC26" s="35">
        <f t="shared" si="27"/>
        <v>-2.7200300612814345</v>
      </c>
      <c r="AF26">
        <v>1.72</v>
      </c>
      <c r="AG26">
        <v>2.23</v>
      </c>
      <c r="AJ26" t="s">
        <v>437</v>
      </c>
    </row>
    <row r="27" spans="1:36" ht="15" x14ac:dyDescent="0.25">
      <c r="A27">
        <v>3.27</v>
      </c>
      <c r="B27">
        <v>3.38</v>
      </c>
      <c r="C27">
        <v>2.35</v>
      </c>
      <c r="D27" s="20">
        <f t="shared" si="3"/>
        <v>2.720030061281431E-2</v>
      </c>
      <c r="E27" s="17">
        <f>IF(OR($A27="",$B27="",$C27=""),"",A27*'MPTO_working_3-way'!$I26)</f>
        <v>3.3589449830039029</v>
      </c>
      <c r="F27" s="21">
        <f>IF(OR($A27="",$B27="",$C27=""),"",B27*'MPTO_working_3-way'!$I26)</f>
        <v>3.4719370160713123</v>
      </c>
      <c r="G27" s="22">
        <f>IF(OR($A27="",$B27="",$C27=""),"",C27*'MPTO_working_3-way'!$I26)</f>
        <v>2.4139207064401136</v>
      </c>
      <c r="H27" s="17">
        <f>IF(OR($A27="",$B27="",$C27=""),"",'MPTO_working_3-way'!E26)</f>
        <v>3.3699122629852902</v>
      </c>
      <c r="I27" s="21">
        <f>IF(OR($A27="",$B27="",$C27=""),"",'MPTO_working_3-way'!F26)</f>
        <v>3.4868570784189923</v>
      </c>
      <c r="J27" s="22">
        <f>IF(OR($A27="",$B27="",$C27=""),"",'MPTO_working_3-way'!G26)</f>
        <v>2.4011613090503898</v>
      </c>
      <c r="K27" s="17">
        <f>IF(OR($A27="",$B27="",$C27=""),"",'OddsRatio_working_3-way'!H26)</f>
        <v>3.365387313934991</v>
      </c>
      <c r="L27" s="21">
        <f>IF(OR($A27="",$B27="",$C27=""),"",'OddsRatio_working_3-way'!I26)</f>
        <v>3.4800096066807389</v>
      </c>
      <c r="M27" s="22">
        <f>IF(OR($A27="",$B27="",$C27=""),"",'OddsRatio_working_3-way'!J26)</f>
        <v>2.4067281382432766</v>
      </c>
      <c r="N27" s="23">
        <f t="shared" si="16"/>
        <v>29.771252731436537</v>
      </c>
      <c r="O27" s="24">
        <f t="shared" si="17"/>
        <v>28.802365808224106</v>
      </c>
      <c r="P27" s="24">
        <f t="shared" si="18"/>
        <v>41.426381460339357</v>
      </c>
      <c r="Q27" t="s">
        <v>121</v>
      </c>
      <c r="R27" t="s">
        <v>339</v>
      </c>
      <c r="S27" s="48" t="s">
        <v>489</v>
      </c>
      <c r="T27" s="35">
        <v>100</v>
      </c>
      <c r="U27" s="35">
        <f t="shared" si="19"/>
        <v>40.476190476190474</v>
      </c>
      <c r="V27" s="35">
        <f t="shared" si="20"/>
        <v>76.525821596244128</v>
      </c>
      <c r="W27" s="35">
        <f t="shared" si="21"/>
        <v>80.079681274900395</v>
      </c>
      <c r="X27" s="35">
        <f t="shared" si="22"/>
        <v>43.39449712885547</v>
      </c>
      <c r="Y27" s="35">
        <f t="shared" si="23"/>
        <v>79.444128248909124</v>
      </c>
      <c r="Z27" s="35">
        <f t="shared" si="24"/>
        <v>82.99798792756539</v>
      </c>
      <c r="AA27" s="35">
        <f t="shared" si="25"/>
        <v>-2.9183066526649952</v>
      </c>
      <c r="AB27" s="35">
        <f t="shared" si="26"/>
        <v>-2.9183066526649952</v>
      </c>
      <c r="AC27" s="35">
        <f t="shared" si="27"/>
        <v>-2.9183066526649952</v>
      </c>
      <c r="AF27">
        <v>1.97</v>
      </c>
      <c r="AG27">
        <v>1.92</v>
      </c>
      <c r="AJ27" t="s">
        <v>154</v>
      </c>
    </row>
    <row r="28" spans="1:36" ht="15" x14ac:dyDescent="0.25">
      <c r="A28">
        <v>1.68</v>
      </c>
      <c r="B28">
        <v>4.26</v>
      </c>
      <c r="C28">
        <v>5.0199999999999996</v>
      </c>
      <c r="D28" s="20">
        <f t="shared" si="3"/>
        <v>2.9183066526649926E-2</v>
      </c>
      <c r="E28" s="17">
        <f>IF(OR($A28="",$B28="",$C28=""),"",A28*'MPTO_working_3-way'!$I27)</f>
        <v>1.7290275517647717</v>
      </c>
      <c r="F28" s="21">
        <f>IF(OR($A28="",$B28="",$C28=""),"",B28*'MPTO_working_3-way'!$I27)</f>
        <v>4.3843198634035287</v>
      </c>
      <c r="G28" s="22">
        <f>IF(OR($A28="",$B28="",$C28=""),"",C28*'MPTO_working_3-way'!$I27)</f>
        <v>5.1664989939637822</v>
      </c>
      <c r="H28" s="17">
        <f>IF(OR($A28="",$B28="",$C28=""),"",'MPTO_working_3-way'!E27)</f>
        <v>1.7079115743740929</v>
      </c>
      <c r="I28" s="21">
        <f>IF(OR($A28="",$B28="",$C28=""),"",'MPTO_working_3-way'!F27)</f>
        <v>4.4441660382735906</v>
      </c>
      <c r="J28" s="22">
        <f>IF(OR($A28="",$B28="",$C28=""),"",'MPTO_working_3-way'!G27)</f>
        <v>5.2777272438812846</v>
      </c>
      <c r="K28" s="17">
        <f>IF(OR($A28="",$B28="",$C28=""),"",'OddsRatio_working_3-way'!H27)</f>
        <v>1.715317266253972</v>
      </c>
      <c r="L28" s="21">
        <f>IF(OR($A28="",$B28="",$C28=""),"",'OddsRatio_working_3-way'!I27)</f>
        <v>4.4293151293940403</v>
      </c>
      <c r="M28" s="22">
        <f>IF(OR($A28="",$B28="",$C28=""),"",'OddsRatio_working_3-way'!J27)</f>
        <v>5.2287873681484784</v>
      </c>
      <c r="N28" s="23">
        <f t="shared" si="16"/>
        <v>57.835978320838613</v>
      </c>
      <c r="O28" s="24">
        <f t="shared" si="17"/>
        <v>22.808554830753252</v>
      </c>
      <c r="P28" s="24">
        <f t="shared" si="18"/>
        <v>19.355466848408138</v>
      </c>
      <c r="Q28" t="s">
        <v>338</v>
      </c>
      <c r="R28" t="s">
        <v>190</v>
      </c>
      <c r="S28" s="48" t="s">
        <v>489</v>
      </c>
      <c r="T28" s="35">
        <v>100</v>
      </c>
      <c r="U28" s="35">
        <f t="shared" si="19"/>
        <v>45.945945945945937</v>
      </c>
      <c r="V28" s="35">
        <f t="shared" si="20"/>
        <v>74.683544303797461</v>
      </c>
      <c r="W28" s="35">
        <f t="shared" si="21"/>
        <v>76.24703087885986</v>
      </c>
      <c r="X28" s="35">
        <f t="shared" si="22"/>
        <v>49.069424817342671</v>
      </c>
      <c r="Y28" s="35">
        <f t="shared" si="23"/>
        <v>77.807023175194189</v>
      </c>
      <c r="Z28" s="35">
        <f t="shared" si="24"/>
        <v>79.370509750256574</v>
      </c>
      <c r="AA28" s="35">
        <f t="shared" si="25"/>
        <v>-3.1234788713967347</v>
      </c>
      <c r="AB28" s="35">
        <f t="shared" si="26"/>
        <v>-3.1234788713967276</v>
      </c>
      <c r="AC28" s="35">
        <f t="shared" si="27"/>
        <v>-3.1234788713967134</v>
      </c>
      <c r="AF28">
        <v>1.79</v>
      </c>
      <c r="AG28">
        <v>2.11</v>
      </c>
      <c r="AJ28" t="s">
        <v>154</v>
      </c>
    </row>
    <row r="29" spans="1:36" ht="15" x14ac:dyDescent="0.25">
      <c r="A29">
        <v>1.85</v>
      </c>
      <c r="B29">
        <v>3.95</v>
      </c>
      <c r="C29">
        <v>4.21</v>
      </c>
      <c r="D29" s="20">
        <f t="shared" si="3"/>
        <v>3.123478871396701E-2</v>
      </c>
      <c r="E29" s="17">
        <f>IF(OR($A29="",$B29="",$C29=""),"",A29*'MPTO_working_3-way'!$I28)</f>
        <v>1.907784359120839</v>
      </c>
      <c r="F29" s="21">
        <f>IF(OR($A29="",$B29="",$C29=""),"",B29*'MPTO_working_3-way'!$I28)</f>
        <v>4.0733774154201701</v>
      </c>
      <c r="G29" s="22">
        <f>IF(OR($A29="",$B29="",$C29=""),"",C29*'MPTO_working_3-way'!$I28)</f>
        <v>4.3414984604858011</v>
      </c>
      <c r="H29" s="17">
        <f>IF(OR($A29="",$B29="",$C29=""),"",'MPTO_working_3-way'!E28)</f>
        <v>1.8863335246024353</v>
      </c>
      <c r="I29" s="21">
        <f>IF(OR($A29="",$B29="",$C29=""),"",'MPTO_working_3-way'!F28)</f>
        <v>4.1194142267818057</v>
      </c>
      <c r="J29" s="22">
        <f>IF(OR($A29="",$B29="",$C29=""),"",'MPTO_working_3-way'!G28)</f>
        <v>4.4029957195487439</v>
      </c>
      <c r="K29" s="17">
        <f>IF(OR($A29="",$B29="",$C29=""),"",'OddsRatio_working_3-way'!H28)</f>
        <v>1.8943449893304265</v>
      </c>
      <c r="L29" s="21">
        <f>IF(OR($A29="",$B29="",$C29=""),"",'OddsRatio_working_3-way'!I28)</f>
        <v>4.1039031982644234</v>
      </c>
      <c r="M29" s="22">
        <f>IF(OR($A29="",$B29="",$C29=""),"",'OddsRatio_working_3-way'!J28)</f>
        <v>4.377467547941964</v>
      </c>
      <c r="N29" s="23">
        <f t="shared" si="16"/>
        <v>52.416825581945133</v>
      </c>
      <c r="O29" s="24">
        <f t="shared" si="17"/>
        <v>24.549652487746453</v>
      </c>
      <c r="P29" s="24">
        <f t="shared" si="18"/>
        <v>23.033521930308435</v>
      </c>
      <c r="Q29" t="s">
        <v>228</v>
      </c>
      <c r="R29" t="s">
        <v>122</v>
      </c>
      <c r="S29" s="48" t="s">
        <v>489</v>
      </c>
      <c r="T29" s="35">
        <v>100</v>
      </c>
      <c r="U29" s="35">
        <f t="shared" si="19"/>
        <v>70.238095238095241</v>
      </c>
      <c r="V29" s="35">
        <f t="shared" si="20"/>
        <v>72.67759562841529</v>
      </c>
      <c r="W29" s="35">
        <f t="shared" si="21"/>
        <v>54.337899543379002</v>
      </c>
      <c r="X29" s="35">
        <f t="shared" si="22"/>
        <v>72.984504828205715</v>
      </c>
      <c r="Y29" s="35">
        <f t="shared" si="23"/>
        <v>75.424005218525764</v>
      </c>
      <c r="Z29" s="35">
        <f t="shared" si="24"/>
        <v>57.084309133489455</v>
      </c>
      <c r="AA29" s="35">
        <f t="shared" si="25"/>
        <v>-2.7464095901104741</v>
      </c>
      <c r="AB29" s="35">
        <f t="shared" si="26"/>
        <v>-2.7464095901104741</v>
      </c>
      <c r="AC29" s="35">
        <f t="shared" si="27"/>
        <v>-2.7464095901104528</v>
      </c>
      <c r="AF29">
        <v>1.58</v>
      </c>
      <c r="AG29">
        <v>2.48</v>
      </c>
      <c r="AJ29" t="s">
        <v>154</v>
      </c>
    </row>
    <row r="30" spans="1:36" s="35" customFormat="1" ht="15" x14ac:dyDescent="0.25">
      <c r="A30">
        <v>3.36</v>
      </c>
      <c r="B30">
        <v>3.66</v>
      </c>
      <c r="C30">
        <v>2.19</v>
      </c>
      <c r="D30" s="20">
        <f t="shared" si="3"/>
        <v>2.7464095901104546E-2</v>
      </c>
      <c r="E30" s="17">
        <f>IF(OR($A30="",$B30="",$C30=""),"",A30*'MPTO_working_3-way'!$I29)</f>
        <v>3.4522793622277113</v>
      </c>
      <c r="F30" s="21">
        <f>IF(OR($A30="",$B30="",$C30=""),"",B30*'MPTO_working_3-way'!$I29)</f>
        <v>3.7605185909980428</v>
      </c>
      <c r="G30" s="22">
        <f>IF(OR($A30="",$B30="",$C30=""),"",C30*'MPTO_working_3-way'!$I29)</f>
        <v>2.250146370023419</v>
      </c>
      <c r="H30" s="17">
        <f>IF(OR($A30="",$B30="",$C30=""),"",'MPTO_working_3-way'!E29)</f>
        <v>3.4666328907451911</v>
      </c>
      <c r="I30" s="21">
        <f>IF(OR($A30="",$B30="",$C30=""),"",'MPTO_working_3-way'!F29)</f>
        <v>3.7868840841367808</v>
      </c>
      <c r="J30" s="22">
        <f>IF(OR($A30="",$B30="",$C30=""),"",'MPTO_working_3-way'!G29)</f>
        <v>2.2348051389389538</v>
      </c>
      <c r="K30" s="17">
        <f>IF(OR($A30="",$B30="",$C30=""),"",'OddsRatio_working_3-way'!H29)</f>
        <v>3.4616072377722733</v>
      </c>
      <c r="L30" s="21">
        <f>IF(OR($A30="",$B30="",$C30=""),"",'OddsRatio_working_3-way'!I29)</f>
        <v>3.7745234120653595</v>
      </c>
      <c r="M30" s="22">
        <f>IF(OR($A30="",$B30="",$C30=""),"",'OddsRatio_working_3-way'!J29)</f>
        <v>2.241234158029239</v>
      </c>
      <c r="N30" s="23">
        <f t="shared" si="16"/>
        <v>28.966369609054837</v>
      </c>
      <c r="O30" s="24">
        <f t="shared" si="17"/>
        <v>26.592077018148704</v>
      </c>
      <c r="P30" s="24">
        <f t="shared" si="18"/>
        <v>44.441553372796463</v>
      </c>
      <c r="Q30" t="s">
        <v>224</v>
      </c>
      <c r="R30" t="s">
        <v>222</v>
      </c>
      <c r="S30" s="48" t="s">
        <v>489</v>
      </c>
      <c r="T30" s="35">
        <v>100</v>
      </c>
      <c r="U30" s="35">
        <f t="shared" si="19"/>
        <v>45.054945054945051</v>
      </c>
      <c r="V30" s="35">
        <f t="shared" si="20"/>
        <v>76.359338061465735</v>
      </c>
      <c r="W30" s="35">
        <f t="shared" si="21"/>
        <v>76.24703087885986</v>
      </c>
      <c r="X30" s="35">
        <f t="shared" si="22"/>
        <v>47.393631059674426</v>
      </c>
      <c r="Y30" s="35">
        <f t="shared" si="23"/>
        <v>78.698024066195089</v>
      </c>
      <c r="Z30" s="35">
        <f t="shared" si="24"/>
        <v>78.585716883589214</v>
      </c>
      <c r="AA30" s="35">
        <f t="shared" si="25"/>
        <v>-2.3386860047293752</v>
      </c>
      <c r="AB30" s="35">
        <f t="shared" si="26"/>
        <v>-2.3386860047293538</v>
      </c>
      <c r="AC30" s="35">
        <f t="shared" si="27"/>
        <v>-2.3386860047293538</v>
      </c>
      <c r="AD30" s="36"/>
      <c r="AE30" s="36"/>
      <c r="AF30">
        <v>1.81</v>
      </c>
      <c r="AG30">
        <v>2.08</v>
      </c>
      <c r="AH30" s="36"/>
      <c r="AI30" s="36"/>
      <c r="AJ30" t="s">
        <v>154</v>
      </c>
    </row>
    <row r="31" spans="1:36" ht="15" x14ac:dyDescent="0.25">
      <c r="A31">
        <v>1.82</v>
      </c>
      <c r="B31">
        <v>4.2300000000000004</v>
      </c>
      <c r="C31">
        <v>4.21</v>
      </c>
      <c r="D31" s="20">
        <f t="shared" si="3"/>
        <v>2.3386860047293734E-2</v>
      </c>
      <c r="E31" s="17">
        <f>IF(OR($A31="",$B31="",$C31=""),"",A31*'MPTO_working_3-way'!$I30)</f>
        <v>1.8625640852860748</v>
      </c>
      <c r="F31" s="21">
        <f>IF(OR($A31="",$B31="",$C31=""),"",B31*'MPTO_working_3-way'!$I30)</f>
        <v>4.3289264180000533</v>
      </c>
      <c r="G31" s="22">
        <f>IF(OR($A31="",$B31="",$C31=""),"",C31*'MPTO_working_3-way'!$I30)</f>
        <v>4.3084586807991068</v>
      </c>
      <c r="H31" s="17">
        <f>IF(OR($A31="",$B31="",$C31=""),"",'MPTO_working_3-way'!E30)</f>
        <v>1.8461938508406019</v>
      </c>
      <c r="I31" s="21">
        <f>IF(OR($A31="",$B31="",$C31=""),"",'MPTO_working_3-way'!F30)</f>
        <v>4.3742427212934549</v>
      </c>
      <c r="J31" s="22">
        <f>IF(OR($A31="",$B31="",$C31=""),"",'MPTO_working_3-way'!G30)</f>
        <v>4.3528589155085333</v>
      </c>
      <c r="K31" s="17">
        <f>IF(OR($A31="",$B31="",$C31=""),"",'OddsRatio_working_3-way'!H30)</f>
        <v>1.8522670431844521</v>
      </c>
      <c r="L31" s="21">
        <f>IF(OR($A31="",$B31="",$C31=""),"",'OddsRatio_working_3-way'!I30)</f>
        <v>4.35710067010461</v>
      </c>
      <c r="M31" s="22">
        <f>IF(OR($A31="",$B31="",$C31=""),"",'OddsRatio_working_3-way'!J30)</f>
        <v>4.3363136690513295</v>
      </c>
      <c r="N31" s="23">
        <f t="shared" si="16"/>
        <v>53.689427810823922</v>
      </c>
      <c r="O31" s="24">
        <f t="shared" si="17"/>
        <v>23.100415748392322</v>
      </c>
      <c r="P31" s="24">
        <f t="shared" si="18"/>
        <v>23.210156440783738</v>
      </c>
      <c r="Q31" t="s">
        <v>483</v>
      </c>
      <c r="R31" t="s">
        <v>175</v>
      </c>
      <c r="S31" s="48" t="s">
        <v>489</v>
      </c>
      <c r="T31" s="35">
        <v>100</v>
      </c>
      <c r="U31" s="35">
        <f t="shared" si="19"/>
        <v>58.677685950413228</v>
      </c>
      <c r="V31" s="35">
        <f t="shared" si="20"/>
        <v>71.346704871060169</v>
      </c>
      <c r="W31" s="35">
        <f t="shared" si="21"/>
        <v>67.741935483870961</v>
      </c>
      <c r="X31" s="35">
        <f t="shared" si="22"/>
        <v>60.911359645068863</v>
      </c>
      <c r="Y31" s="35">
        <f t="shared" si="23"/>
        <v>73.580378565715804</v>
      </c>
      <c r="Z31" s="35">
        <f t="shared" si="24"/>
        <v>69.975609178526611</v>
      </c>
      <c r="AA31" s="35">
        <f t="shared" si="25"/>
        <v>-2.2336736946556357</v>
      </c>
      <c r="AB31" s="35">
        <f t="shared" si="26"/>
        <v>-2.2336736946556357</v>
      </c>
      <c r="AC31" s="35">
        <f t="shared" si="27"/>
        <v>-2.2336736946556499</v>
      </c>
      <c r="AF31">
        <v>1.58</v>
      </c>
      <c r="AG31">
        <v>2.5299999999999998</v>
      </c>
      <c r="AJ31" t="s">
        <v>155</v>
      </c>
    </row>
    <row r="32" spans="1:36" ht="15" x14ac:dyDescent="0.25">
      <c r="A32">
        <v>2.42</v>
      </c>
      <c r="B32">
        <v>3.49</v>
      </c>
      <c r="C32">
        <v>3.1</v>
      </c>
      <c r="D32" s="20">
        <f t="shared" si="3"/>
        <v>2.2336736946556357E-2</v>
      </c>
      <c r="E32" s="17">
        <f>IF(OR($A32="",$B32="",$C32=""),"",A32*'MPTO_working_3-way'!$I31)</f>
        <v>2.4740549034106665</v>
      </c>
      <c r="F32" s="21">
        <f>IF(OR($A32="",$B32="",$C32=""),"",B32*'MPTO_working_3-way'!$I31)</f>
        <v>3.5679552119434819</v>
      </c>
      <c r="G32" s="22">
        <f>IF(OR($A32="",$B32="",$C32=""),"",C32*'MPTO_working_3-way'!$I31)</f>
        <v>3.1692438845343247</v>
      </c>
      <c r="H32" s="17">
        <f>IF(OR($A32="",$B32="",$C32=""),"",'MPTO_working_3-way'!E31)</f>
        <v>2.4644043802463464</v>
      </c>
      <c r="I32" s="21">
        <f>IF(OR($A32="",$B32="",$C32=""),"",'MPTO_working_3-way'!F31)</f>
        <v>3.583107296231316</v>
      </c>
      <c r="J32" s="22">
        <f>IF(OR($A32="",$B32="",$C32=""),"",'MPTO_working_3-way'!G31)</f>
        <v>3.173242546837542</v>
      </c>
      <c r="K32" s="17">
        <f>IF(OR($A32="",$B32="",$C32=""),"",'OddsRatio_working_3-way'!H31)</f>
        <v>2.4687383035386881</v>
      </c>
      <c r="L32" s="21">
        <f>IF(OR($A32="",$B32="",$C32=""),"",'OddsRatio_working_3-way'!I31)</f>
        <v>3.5754636449375599</v>
      </c>
      <c r="M32" s="22">
        <f>IF(OR($A32="",$B32="",$C32=""),"",'OddsRatio_working_3-way'!J31)</f>
        <v>3.1720777728389056</v>
      </c>
      <c r="N32" s="23">
        <f t="shared" si="16"/>
        <v>40.419474871856181</v>
      </c>
      <c r="O32" s="24">
        <f t="shared" si="17"/>
        <v>28.02725764753351</v>
      </c>
      <c r="P32" s="24">
        <f t="shared" si="18"/>
        <v>31.553267480610309</v>
      </c>
      <c r="Q32" t="s">
        <v>174</v>
      </c>
      <c r="R32" t="s">
        <v>173</v>
      </c>
      <c r="S32" s="48" t="s">
        <v>489</v>
      </c>
      <c r="T32" s="35">
        <v>100</v>
      </c>
      <c r="U32" s="35">
        <f t="shared" si="19"/>
        <v>86.996098829648886</v>
      </c>
      <c r="V32" s="35">
        <f t="shared" si="20"/>
        <v>76.133651551312653</v>
      </c>
      <c r="W32" s="35">
        <f t="shared" si="21"/>
        <v>34.21052631578948</v>
      </c>
      <c r="X32" s="35">
        <f t="shared" si="22"/>
        <v>89.655822132897882</v>
      </c>
      <c r="Y32" s="35">
        <f t="shared" si="23"/>
        <v>78.793374854561634</v>
      </c>
      <c r="Z32" s="35">
        <f t="shared" si="24"/>
        <v>36.870249619038454</v>
      </c>
      <c r="AA32" s="35">
        <f t="shared" si="25"/>
        <v>-2.6597233032489953</v>
      </c>
      <c r="AB32" s="35">
        <f t="shared" si="26"/>
        <v>-2.6597233032489811</v>
      </c>
      <c r="AC32" s="35">
        <f t="shared" si="27"/>
        <v>-2.659723303248974</v>
      </c>
      <c r="AF32">
        <v>1.85</v>
      </c>
      <c r="AG32">
        <v>2.06</v>
      </c>
      <c r="AJ32" t="s">
        <v>155</v>
      </c>
    </row>
    <row r="33" spans="1:36" ht="15" x14ac:dyDescent="0.25">
      <c r="A33">
        <v>7.69</v>
      </c>
      <c r="B33">
        <v>4.1900000000000004</v>
      </c>
      <c r="C33">
        <v>1.52</v>
      </c>
      <c r="D33" s="20">
        <f t="shared" si="3"/>
        <v>2.6597233032489953E-2</v>
      </c>
      <c r="E33" s="17">
        <f>IF(OR($A33="",$B33="",$C33=""),"",A33*'MPTO_working_3-way'!$I32)</f>
        <v>7.8945327220198482</v>
      </c>
      <c r="F33" s="21">
        <f>IF(OR($A33="",$B33="",$C33=""),"",B33*'MPTO_working_3-way'!$I32)</f>
        <v>4.3014424064061334</v>
      </c>
      <c r="G33" s="22">
        <f>IF(OR($A33="",$B33="",$C33=""),"",C33*'MPTO_working_3-way'!$I32)</f>
        <v>1.5604277942093847</v>
      </c>
      <c r="H33" s="17">
        <f>IF(OR($A33="",$B33="",$C33=""),"",'MPTO_working_3-way'!E32)</f>
        <v>8.2526453383024716</v>
      </c>
      <c r="I33" s="21">
        <f>IF(OR($A33="",$B33="",$C33=""),"",'MPTO_working_3-way'!F32)</f>
        <v>4.3516528899673901</v>
      </c>
      <c r="J33" s="22">
        <f>IF(OR($A33="",$B33="",$C33=""),"",'MPTO_working_3-way'!G32)</f>
        <v>1.540763219453823</v>
      </c>
      <c r="K33" s="17">
        <f>IF(OR($A33="",$B33="",$C33=""),"",'OddsRatio_working_3-way'!H32)</f>
        <v>8.043100136274461</v>
      </c>
      <c r="L33" s="21">
        <f>IF(OR($A33="",$B33="",$C33=""),"",'OddsRatio_working_3-way'!I32)</f>
        <v>4.3583691232758639</v>
      </c>
      <c r="M33" s="22">
        <f>IF(OR($A33="",$B33="",$C33=""),"",'OddsRatio_working_3-way'!J32)</f>
        <v>1.5474457505026484</v>
      </c>
      <c r="N33" s="23">
        <f t="shared" si="16"/>
        <v>12.666994174471494</v>
      </c>
      <c r="O33" s="24">
        <f t="shared" si="17"/>
        <v>23.248015561261521</v>
      </c>
      <c r="P33" s="24">
        <f t="shared" si="18"/>
        <v>64.084990264266978</v>
      </c>
      <c r="Q33" t="s">
        <v>123</v>
      </c>
      <c r="R33" t="s">
        <v>484</v>
      </c>
      <c r="S33" s="48" t="s">
        <v>489</v>
      </c>
      <c r="T33" s="35">
        <v>100</v>
      </c>
      <c r="U33" s="35">
        <f t="shared" si="19"/>
        <v>64.539007092198588</v>
      </c>
      <c r="V33" s="35">
        <f t="shared" si="20"/>
        <v>69.040247678018574</v>
      </c>
      <c r="W33" s="35">
        <f t="shared" si="21"/>
        <v>64.285714285714292</v>
      </c>
      <c r="X33" s="35">
        <f t="shared" si="22"/>
        <v>66.674038036267149</v>
      </c>
      <c r="Y33" s="35">
        <f t="shared" si="23"/>
        <v>71.175278622087134</v>
      </c>
      <c r="Z33" s="35">
        <f t="shared" si="24"/>
        <v>66.420745229782852</v>
      </c>
      <c r="AA33" s="35">
        <f t="shared" si="25"/>
        <v>-2.1350309440685606</v>
      </c>
      <c r="AB33" s="35">
        <f t="shared" si="26"/>
        <v>-2.1350309440685606</v>
      </c>
      <c r="AC33" s="35">
        <f t="shared" si="27"/>
        <v>-2.1350309440685606</v>
      </c>
      <c r="AF33">
        <v>2.11</v>
      </c>
      <c r="AG33">
        <v>1.8</v>
      </c>
      <c r="AJ33" t="s">
        <v>155</v>
      </c>
    </row>
    <row r="34" spans="1:36" ht="15" x14ac:dyDescent="0.25">
      <c r="A34">
        <v>2.82</v>
      </c>
      <c r="B34">
        <v>3.23</v>
      </c>
      <c r="C34">
        <v>2.8</v>
      </c>
      <c r="D34" s="20">
        <f t="shared" si="3"/>
        <v>2.1350309440685722E-2</v>
      </c>
      <c r="E34" s="17">
        <f>IF(OR($A34="",$B34="",$C34=""),"",A34*'MPTO_working_3-way'!$I33)</f>
        <v>2.8802078726227336</v>
      </c>
      <c r="F34" s="21">
        <f>IF(OR($A34="",$B34="",$C34=""),"",B34*'MPTO_working_3-way'!$I33)</f>
        <v>3.2989614994934149</v>
      </c>
      <c r="G34" s="22">
        <f>IF(OR($A34="",$B34="",$C34=""),"",C34*'MPTO_working_3-way'!$I33)</f>
        <v>2.8597808664339199</v>
      </c>
      <c r="H34" s="17">
        <f>IF(OR($A34="",$B34="",$C34=""),"",'MPTO_working_3-way'!E33)</f>
        <v>2.8777544919638869</v>
      </c>
      <c r="I34" s="21">
        <f>IF(OR($A34="",$B34="",$C34=""),"",'MPTO_working_3-way'!F33)</f>
        <v>3.3059954682701136</v>
      </c>
      <c r="J34" s="22">
        <f>IF(OR($A34="",$B34="",$C34=""),"",'MPTO_working_3-way'!G33)</f>
        <v>2.8569299152243657</v>
      </c>
      <c r="K34" s="17">
        <f>IF(OR($A34="",$B34="",$C34=""),"",'OddsRatio_working_3-way'!H33)</f>
        <v>2.8790419894833503</v>
      </c>
      <c r="L34" s="21">
        <f>IF(OR($A34="",$B34="",$C34=""),"",'OddsRatio_working_3-way'!I33)</f>
        <v>3.3023426574438846</v>
      </c>
      <c r="M34" s="22">
        <f>IF(OR($A34="",$B34="",$C34=""),"",'OddsRatio_working_3-way'!J33)</f>
        <v>2.8583931764121049</v>
      </c>
      <c r="N34" s="23">
        <f t="shared" si="16"/>
        <v>34.719716222752851</v>
      </c>
      <c r="O34" s="24">
        <f t="shared" si="17"/>
        <v>30.312569581474623</v>
      </c>
      <c r="P34" s="24">
        <f t="shared" si="18"/>
        <v>34.967714195772515</v>
      </c>
      <c r="Q34" t="s">
        <v>157</v>
      </c>
      <c r="R34" t="s">
        <v>229</v>
      </c>
      <c r="S34" s="48" t="s">
        <v>489</v>
      </c>
      <c r="T34" s="35">
        <v>100</v>
      </c>
      <c r="U34" s="35">
        <f t="shared" si="19"/>
        <v>67.10526315789474</v>
      </c>
      <c r="V34" s="35">
        <f t="shared" si="20"/>
        <v>68.652037617554868</v>
      </c>
      <c r="W34" s="35">
        <f t="shared" si="21"/>
        <v>62.121212121212118</v>
      </c>
      <c r="X34" s="35">
        <f t="shared" si="22"/>
        <v>69.226750261233022</v>
      </c>
      <c r="Y34" s="35">
        <f t="shared" si="23"/>
        <v>70.77352472089315</v>
      </c>
      <c r="Z34" s="35">
        <f t="shared" si="24"/>
        <v>64.242699224550421</v>
      </c>
      <c r="AA34" s="35">
        <f t="shared" si="25"/>
        <v>-2.1214871033382821</v>
      </c>
      <c r="AB34" s="35">
        <f t="shared" si="26"/>
        <v>-2.1214871033382821</v>
      </c>
      <c r="AC34" s="35">
        <f t="shared" si="27"/>
        <v>-2.1214871033383034</v>
      </c>
      <c r="AF34">
        <v>2.35</v>
      </c>
      <c r="AG34">
        <v>1.66</v>
      </c>
      <c r="AJ34" t="s">
        <v>155</v>
      </c>
    </row>
    <row r="35" spans="1:36" s="35" customFormat="1" ht="15" x14ac:dyDescent="0.25">
      <c r="A35">
        <v>3.04</v>
      </c>
      <c r="B35">
        <v>3.19</v>
      </c>
      <c r="C35">
        <v>2.64</v>
      </c>
      <c r="D35" s="20">
        <f t="shared" si="3"/>
        <v>2.1214871033382821E-2</v>
      </c>
      <c r="E35" s="17">
        <f>IF(OR($A35="",$B35="",$C35=""),"",A35*'MPTO_working_3-way'!$I34)</f>
        <v>3.1044932079414838</v>
      </c>
      <c r="F35" s="21">
        <f>IF(OR($A35="",$B35="",$C35=""),"",B35*'MPTO_working_3-way'!$I34)</f>
        <v>3.257675438596491</v>
      </c>
      <c r="G35" s="22">
        <f>IF(OR($A35="",$B35="",$C35=""),"",C35*'MPTO_working_3-way'!$I34)</f>
        <v>2.6960072595281308</v>
      </c>
      <c r="H35" s="17">
        <f>IF(OR($A35="",$B35="",$C35=""),"",'MPTO_working_3-way'!E34)</f>
        <v>3.1067889281239323</v>
      </c>
      <c r="I35" s="21">
        <f>IF(OR($A35="",$B35="",$C35=""),"",'MPTO_working_3-way'!F34)</f>
        <v>3.263622358167432</v>
      </c>
      <c r="J35" s="22">
        <f>IF(OR($A35="",$B35="",$C35=""),"",'MPTO_working_3-way'!G34)</f>
        <v>2.6902240250533245</v>
      </c>
      <c r="K35" s="17">
        <f>IF(OR($A35="",$B35="",$C35=""),"",'OddsRatio_working_3-way'!H34)</f>
        <v>3.1058437506104708</v>
      </c>
      <c r="L35" s="21">
        <f>IF(OR($A35="",$B35="",$C35=""),"",'OddsRatio_working_3-way'!I34)</f>
        <v>3.2606852028612403</v>
      </c>
      <c r="M35" s="22">
        <f>IF(OR($A35="",$B35="",$C35=""),"",'OddsRatio_working_3-way'!J34)</f>
        <v>2.6929332112750846</v>
      </c>
      <c r="N35" s="23">
        <f t="shared" si="16"/>
        <v>32.211376640861658</v>
      </c>
      <c r="O35" s="24">
        <f t="shared" si="17"/>
        <v>30.69673510602491</v>
      </c>
      <c r="P35" s="24">
        <f t="shared" si="18"/>
        <v>37.091888253113424</v>
      </c>
      <c r="Q35" t="s">
        <v>170</v>
      </c>
      <c r="R35" t="s">
        <v>169</v>
      </c>
      <c r="S35" s="48" t="s">
        <v>489</v>
      </c>
      <c r="T35" s="35">
        <v>100</v>
      </c>
      <c r="U35" s="35">
        <f t="shared" si="19"/>
        <v>58.847736625514408</v>
      </c>
      <c r="V35" s="35">
        <f t="shared" si="20"/>
        <v>67.532467532467535</v>
      </c>
      <c r="W35" s="35">
        <f t="shared" si="21"/>
        <v>71.428571428571431</v>
      </c>
      <c r="X35" s="35">
        <f t="shared" si="22"/>
        <v>61.038961038961034</v>
      </c>
      <c r="Y35" s="35">
        <f t="shared" si="23"/>
        <v>69.723691945914169</v>
      </c>
      <c r="Z35" s="35">
        <f t="shared" si="24"/>
        <v>73.61979584201805</v>
      </c>
      <c r="AA35" s="35">
        <f t="shared" si="25"/>
        <v>-2.1912244134466263</v>
      </c>
      <c r="AB35" s="35">
        <f t="shared" si="26"/>
        <v>-2.1912244134466334</v>
      </c>
      <c r="AC35" s="35">
        <f t="shared" si="27"/>
        <v>-2.1912244134466192</v>
      </c>
      <c r="AD35" s="36"/>
      <c r="AE35" s="36"/>
      <c r="AF35">
        <v>2.34</v>
      </c>
      <c r="AG35">
        <v>1.66</v>
      </c>
      <c r="AH35" s="36"/>
      <c r="AI35" s="36"/>
      <c r="AJ35" t="s">
        <v>155</v>
      </c>
    </row>
    <row r="36" spans="1:36" ht="15" x14ac:dyDescent="0.25">
      <c r="A36">
        <v>2.4300000000000002</v>
      </c>
      <c r="B36">
        <v>3.08</v>
      </c>
      <c r="C36">
        <v>3.5</v>
      </c>
      <c r="D36" s="20">
        <f t="shared" si="3"/>
        <v>2.1912244134466352E-2</v>
      </c>
      <c r="E36" s="17">
        <f>IF(OR($A36="",$B36="",$C36=""),"",A36*'MPTO_working_3-way'!$I35)</f>
        <v>2.4832467532467533</v>
      </c>
      <c r="F36" s="21">
        <f>IF(OR($A36="",$B36="",$C36=""),"",B36*'MPTO_working_3-way'!$I35)</f>
        <v>3.1474897119341563</v>
      </c>
      <c r="G36" s="22">
        <f>IF(OR($A36="",$B36="",$C36=""),"",C36*'MPTO_working_3-way'!$I35)</f>
        <v>3.5766928544706325</v>
      </c>
      <c r="H36" s="17">
        <f>IF(OR($A36="",$B36="",$C36=""),"",'MPTO_working_3-way'!E35)</f>
        <v>2.4739092111062142</v>
      </c>
      <c r="I36" s="21">
        <f>IF(OR($A36="",$B36="",$C36=""),"",'MPTO_working_3-way'!F35)</f>
        <v>3.1508840864440075</v>
      </c>
      <c r="J36" s="22">
        <f>IF(OR($A36="",$B36="",$C36=""),"",'MPTO_working_3-way'!G35)</f>
        <v>3.5918223701049401</v>
      </c>
      <c r="K36" s="17">
        <f>IF(OR($A36="",$B36="",$C36=""),"",'OddsRatio_working_3-way'!H35)</f>
        <v>2.4781218360512014</v>
      </c>
      <c r="L36" s="21">
        <f>IF(OR($A36="",$B36="",$C36=""),"",'OddsRatio_working_3-way'!I35)</f>
        <v>3.1499953978926563</v>
      </c>
      <c r="M36" s="22">
        <f>IF(OR($A36="",$B36="",$C36=""),"",'OddsRatio_working_3-way'!J35)</f>
        <v>3.5841290840055966</v>
      </c>
      <c r="N36" s="23">
        <f t="shared" si="16"/>
        <v>40.269860362951725</v>
      </c>
      <c r="O36" s="24">
        <f t="shared" si="17"/>
        <v>31.771350870770359</v>
      </c>
      <c r="P36" s="24">
        <f t="shared" si="18"/>
        <v>27.958788766277916</v>
      </c>
      <c r="Q36" t="s">
        <v>183</v>
      </c>
      <c r="R36" t="s">
        <v>171</v>
      </c>
      <c r="S36" s="48" t="s">
        <v>489</v>
      </c>
      <c r="T36" s="35">
        <v>100</v>
      </c>
      <c r="U36" s="35">
        <f t="shared" si="19"/>
        <v>23.076923076923073</v>
      </c>
      <c r="V36" s="35">
        <f t="shared" si="20"/>
        <v>83.305509181969953</v>
      </c>
      <c r="W36" s="35">
        <f t="shared" si="21"/>
        <v>90.54820415879017</v>
      </c>
      <c r="X36" s="35">
        <f t="shared" si="22"/>
        <v>26.14628665923988</v>
      </c>
      <c r="Y36" s="35">
        <f t="shared" si="23"/>
        <v>86.374872764286749</v>
      </c>
      <c r="Z36" s="35">
        <f t="shared" si="24"/>
        <v>93.617567741106967</v>
      </c>
      <c r="AA36" s="35">
        <f t="shared" si="25"/>
        <v>-3.0693635823168073</v>
      </c>
      <c r="AB36" s="35">
        <f t="shared" si="26"/>
        <v>-3.0693635823167966</v>
      </c>
      <c r="AC36" s="35">
        <f t="shared" si="27"/>
        <v>-3.0693635823167966</v>
      </c>
      <c r="AF36">
        <v>2.6</v>
      </c>
      <c r="AG36">
        <v>1.55</v>
      </c>
      <c r="AJ36" t="s">
        <v>155</v>
      </c>
    </row>
    <row r="37" spans="1:36" ht="15" x14ac:dyDescent="0.25">
      <c r="A37">
        <v>1.3</v>
      </c>
      <c r="B37">
        <v>5.99</v>
      </c>
      <c r="C37">
        <v>10.58</v>
      </c>
      <c r="D37" s="20">
        <f t="shared" si="3"/>
        <v>3.0693635823167975E-2</v>
      </c>
      <c r="E37" s="17">
        <f>IF(OR($A37="",$B37="",$C37=""),"",A37*'MPTO_working_3-way'!$I36)</f>
        <v>1.3399017265701185</v>
      </c>
      <c r="F37" s="21">
        <f>IF(OR($A37="",$B37="",$C37=""),"",B37*'MPTO_working_3-way'!$I36)</f>
        <v>6.1738548785807765</v>
      </c>
      <c r="G37" s="22">
        <f>IF(OR($A37="",$B37="",$C37=""),"",C37*'MPTO_working_3-way'!$I36)</f>
        <v>10.904738667009116</v>
      </c>
      <c r="H37" s="17">
        <f>IF(OR($A37="",$B37="",$C37=""),"",'MPTO_working_3-way'!E36)</f>
        <v>1.3175238251401191</v>
      </c>
      <c r="I37" s="21">
        <f>IF(OR($A37="",$B37="",$C37=""),"",'MPTO_working_3-way'!F36)</f>
        <v>6.3810631999475378</v>
      </c>
      <c r="J37" s="22">
        <f>IF(OR($A37="",$B37="",$C37=""),"",'MPTO_working_3-way'!G36)</f>
        <v>11.864261486751795</v>
      </c>
      <c r="K37" s="17">
        <f>IF(OR($A37="",$B37="",$C37=""),"",'OddsRatio_working_3-way'!H36)</f>
        <v>1.323946828749978</v>
      </c>
      <c r="L37" s="21">
        <f>IF(OR($A37="",$B37="",$C37=""),"",'OddsRatio_working_3-way'!I36)</f>
        <v>6.3883155848746291</v>
      </c>
      <c r="M37" s="22">
        <f>IF(OR($A37="",$B37="",$C37=""),"",'OddsRatio_working_3-way'!J36)</f>
        <v>11.344702064749287</v>
      </c>
      <c r="N37" s="23">
        <f t="shared" si="16"/>
        <v>74.632339086523956</v>
      </c>
      <c r="O37" s="24">
        <f t="shared" si="17"/>
        <v>16.197335694905036</v>
      </c>
      <c r="P37" s="24">
        <f t="shared" si="18"/>
        <v>9.1703252185709996</v>
      </c>
      <c r="Q37" t="s">
        <v>485</v>
      </c>
      <c r="R37" t="s">
        <v>159</v>
      </c>
      <c r="S37" s="48" t="s">
        <v>489</v>
      </c>
      <c r="T37" s="35">
        <v>100</v>
      </c>
      <c r="U37" s="35">
        <f t="shared" si="19"/>
        <v>31.972789115646258</v>
      </c>
      <c r="V37" s="35">
        <f t="shared" si="20"/>
        <v>76.851851851851848</v>
      </c>
      <c r="W37" s="35">
        <f t="shared" si="21"/>
        <v>87.81973203410476</v>
      </c>
      <c r="X37" s="35">
        <f t="shared" si="22"/>
        <v>35.328416114043392</v>
      </c>
      <c r="Y37" s="35">
        <f t="shared" si="23"/>
        <v>80.207478850248989</v>
      </c>
      <c r="Z37" s="35">
        <f t="shared" si="24"/>
        <v>91.175359032501888</v>
      </c>
      <c r="AA37" s="35">
        <f t="shared" si="25"/>
        <v>-3.3556269983971347</v>
      </c>
      <c r="AB37" s="35">
        <f t="shared" si="26"/>
        <v>-3.3556269983971418</v>
      </c>
      <c r="AC37" s="35">
        <f t="shared" si="27"/>
        <v>-3.3556269983971276</v>
      </c>
      <c r="AF37">
        <v>1.49</v>
      </c>
      <c r="AG37">
        <v>2.74</v>
      </c>
      <c r="AJ37" t="s">
        <v>155</v>
      </c>
    </row>
    <row r="38" spans="1:36" ht="15" x14ac:dyDescent="0.25">
      <c r="A38">
        <v>1.47</v>
      </c>
      <c r="B38">
        <v>4.32</v>
      </c>
      <c r="C38">
        <v>8.2100000000000009</v>
      </c>
      <c r="D38" s="20">
        <f t="shared" si="3"/>
        <v>3.3556269983971321E-2</v>
      </c>
      <c r="E38" s="17">
        <f>IF(OR($A38="",$B38="",$C38=""),"",A38*'MPTO_working_3-way'!$I37)</f>
        <v>1.5193277168764379</v>
      </c>
      <c r="F38" s="21">
        <f>IF(OR($A38="",$B38="",$C38=""),"",B38*'MPTO_working_3-way'!$I37)</f>
        <v>4.4649630863307568</v>
      </c>
      <c r="G38" s="22">
        <f>IF(OR($A38="",$B38="",$C38=""),"",C38*'MPTO_working_3-way'!$I37)</f>
        <v>8.4854969765684061</v>
      </c>
      <c r="H38" s="17">
        <f>IF(OR($A38="",$B38="",$C38=""),"",'MPTO_working_3-way'!E37)</f>
        <v>1.494574651757532</v>
      </c>
      <c r="I38" s="21">
        <f>IF(OR($A38="",$B38="",$C38=""),"",'MPTO_working_3-way'!F37)</f>
        <v>4.5393458620274139</v>
      </c>
      <c r="J38" s="22">
        <f>IF(OR($A38="",$B38="",$C38=""),"",'MPTO_working_3-way'!G37)</f>
        <v>9.0401808286407253</v>
      </c>
      <c r="K38" s="17">
        <f>IF(OR($A38="",$B38="",$C38=""),"",'OddsRatio_working_3-way'!H37)</f>
        <v>1.5026902862922109</v>
      </c>
      <c r="L38" s="21">
        <f>IF(OR($A38="",$B38="",$C38=""),"",'OddsRatio_working_3-way'!I37)</f>
        <v>4.5509186180641281</v>
      </c>
      <c r="M38" s="22">
        <f>IF(OR($A38="",$B38="",$C38=""),"",'OddsRatio_working_3-way'!J37)</f>
        <v>8.7114829024826399</v>
      </c>
      <c r="N38" s="23">
        <f t="shared" si="16"/>
        <v>65.818584686645778</v>
      </c>
      <c r="O38" s="24">
        <f t="shared" si="17"/>
        <v>22.396601733650296</v>
      </c>
      <c r="P38" s="24">
        <f t="shared" si="18"/>
        <v>11.784813579703931</v>
      </c>
      <c r="Q38" t="s">
        <v>162</v>
      </c>
      <c r="R38" t="s">
        <v>128</v>
      </c>
      <c r="S38" s="48" t="s">
        <v>489</v>
      </c>
      <c r="T38" s="35">
        <v>100</v>
      </c>
      <c r="U38" s="35">
        <f t="shared" si="19"/>
        <v>56.896551724137922</v>
      </c>
      <c r="V38" s="35">
        <f t="shared" si="20"/>
        <v>71.346704871060169</v>
      </c>
      <c r="W38" s="35">
        <f t="shared" si="21"/>
        <v>68.944099378881987</v>
      </c>
      <c r="X38" s="35">
        <f t="shared" si="22"/>
        <v>59.709195750057845</v>
      </c>
      <c r="Y38" s="35">
        <f t="shared" si="23"/>
        <v>74.159348896980077</v>
      </c>
      <c r="Z38" s="35">
        <f t="shared" si="24"/>
        <v>71.756743404801895</v>
      </c>
      <c r="AA38" s="35">
        <f t="shared" si="25"/>
        <v>-2.8126440259199228</v>
      </c>
      <c r="AB38" s="35">
        <f t="shared" si="26"/>
        <v>-2.8126440259199086</v>
      </c>
      <c r="AC38" s="35">
        <f t="shared" si="27"/>
        <v>-2.8126440259199086</v>
      </c>
      <c r="AF38">
        <v>1.82</v>
      </c>
      <c r="AG38">
        <v>2.06</v>
      </c>
      <c r="AJ38" t="s">
        <v>94</v>
      </c>
    </row>
    <row r="39" spans="1:36" ht="15" x14ac:dyDescent="0.25">
      <c r="A39">
        <v>2.3199999999999998</v>
      </c>
      <c r="B39">
        <v>3.49</v>
      </c>
      <c r="C39">
        <v>3.22</v>
      </c>
      <c r="D39" s="20">
        <f t="shared" si="3"/>
        <v>2.812644025919897E-2</v>
      </c>
      <c r="E39" s="17">
        <f>IF(OR($A39="",$B39="",$C39=""),"",A39*'MPTO_working_3-way'!$I38)</f>
        <v>2.3852533414013415</v>
      </c>
      <c r="F39" s="21">
        <f>IF(OR($A39="",$B39="",$C39=""),"",B39*'MPTO_working_3-way'!$I38)</f>
        <v>3.5881612765046045</v>
      </c>
      <c r="G39" s="22">
        <f>IF(OR($A39="",$B39="",$C39=""),"",C39*'MPTO_working_3-way'!$I38)</f>
        <v>3.3105671376346208</v>
      </c>
      <c r="H39" s="17">
        <f>IF(OR($A39="",$B39="",$C39=""),"",'MPTO_working_3-way'!E38)</f>
        <v>2.3715846066670023</v>
      </c>
      <c r="I39" s="21">
        <f>IF(OR($A39="",$B39="",$C39=""),"",'MPTO_working_3-way'!F38)</f>
        <v>3.6080571656954157</v>
      </c>
      <c r="J39" s="22">
        <f>IF(OR($A39="",$B39="",$C39=""),"",'MPTO_working_3-way'!G38)</f>
        <v>3.3202347182352185</v>
      </c>
      <c r="K39" s="17">
        <f>IF(OR($A39="",$B39="",$C39=""),"",'OddsRatio_working_3-way'!H38)</f>
        <v>2.3775214063498447</v>
      </c>
      <c r="L39" s="21">
        <f>IF(OR($A39="",$B39="",$C39=""),"",'OddsRatio_working_3-way'!I38)</f>
        <v>3.5985062892508433</v>
      </c>
      <c r="M39" s="22">
        <f>IF(OR($A39="",$B39="",$C39=""),"",'OddsRatio_working_3-way'!J38)</f>
        <v>3.3167405470429205</v>
      </c>
      <c r="N39" s="23">
        <f t="shared" si="16"/>
        <v>41.924267860473805</v>
      </c>
      <c r="O39" s="24">
        <f t="shared" si="17"/>
        <v>27.869427345644471</v>
      </c>
      <c r="P39" s="24">
        <f t="shared" si="18"/>
        <v>30.206304793881738</v>
      </c>
      <c r="Q39" t="s">
        <v>126</v>
      </c>
      <c r="R39" t="s">
        <v>116</v>
      </c>
      <c r="S39" s="48" t="s">
        <v>489</v>
      </c>
      <c r="T39" s="35">
        <v>100</v>
      </c>
      <c r="U39" s="35">
        <f t="shared" si="19"/>
        <v>55.156950672645742</v>
      </c>
      <c r="V39" s="35">
        <f t="shared" si="20"/>
        <v>68.454258675078862</v>
      </c>
      <c r="W39" s="35">
        <f t="shared" si="21"/>
        <v>73.544973544973558</v>
      </c>
      <c r="X39" s="35">
        <f t="shared" si="22"/>
        <v>58.000767779947594</v>
      </c>
      <c r="Y39" s="35">
        <f t="shared" si="23"/>
        <v>71.298075782380721</v>
      </c>
      <c r="Z39" s="35">
        <f t="shared" si="24"/>
        <v>76.388790652275389</v>
      </c>
      <c r="AA39" s="35">
        <f t="shared" si="25"/>
        <v>-2.8438171073018523</v>
      </c>
      <c r="AB39" s="35">
        <f t="shared" si="26"/>
        <v>-2.8438171073018594</v>
      </c>
      <c r="AC39" s="35">
        <f t="shared" si="27"/>
        <v>-2.843817107301831</v>
      </c>
      <c r="AF39">
        <v>1.91</v>
      </c>
      <c r="AG39">
        <v>1.98</v>
      </c>
      <c r="AJ39" t="s">
        <v>94</v>
      </c>
    </row>
    <row r="40" spans="1:36" ht="15" x14ac:dyDescent="0.25">
      <c r="A40">
        <v>2.23</v>
      </c>
      <c r="B40">
        <v>3.17</v>
      </c>
      <c r="C40">
        <v>3.78</v>
      </c>
      <c r="D40" s="20">
        <f t="shared" si="3"/>
        <v>2.8438171073018603E-2</v>
      </c>
      <c r="E40" s="17">
        <f>IF(OR($A40="",$B40="",$C40=""),"",A40*'MPTO_working_3-way'!$I39)</f>
        <v>2.2934171214928316</v>
      </c>
      <c r="F40" s="21">
        <f>IF(OR($A40="",$B40="",$C40=""),"",B40*'MPTO_working_3-way'!$I39)</f>
        <v>3.260149002301469</v>
      </c>
      <c r="G40" s="22">
        <f>IF(OR($A40="",$B40="",$C40=""),"",C40*'MPTO_working_3-way'!$I39)</f>
        <v>3.8874962866560101</v>
      </c>
      <c r="H40" s="17">
        <f>IF(OR($A40="",$B40="",$C40=""),"",'MPTO_working_3-way'!E39)</f>
        <v>2.2781580758248192</v>
      </c>
      <c r="I40" s="21">
        <f>IF(OR($A40="",$B40="",$C40=""),"",'MPTO_working_3-way'!F39)</f>
        <v>3.2682085809622832</v>
      </c>
      <c r="J40" s="22">
        <f>IF(OR($A40="",$B40="",$C40=""),"",'MPTO_working_3-way'!G39)</f>
        <v>3.9204789773251347</v>
      </c>
      <c r="K40" s="17">
        <f>IF(OR($A40="",$B40="",$C40=""),"",'OddsRatio_working_3-way'!H39)</f>
        <v>2.2847074245527716</v>
      </c>
      <c r="L40" s="21">
        <f>IF(OR($A40="",$B40="",$C40=""),"",'OddsRatio_working_3-way'!I39)</f>
        <v>3.2665163506337529</v>
      </c>
      <c r="M40" s="22">
        <f>IF(OR($A40="",$B40="",$C40=""),"",'OddsRatio_working_3-way'!J39)</f>
        <v>3.9036476750054527</v>
      </c>
      <c r="N40" s="23">
        <f t="shared" si="16"/>
        <v>43.603058101749923</v>
      </c>
      <c r="O40" s="24">
        <f t="shared" si="17"/>
        <v>30.673444658328812</v>
      </c>
      <c r="P40" s="24">
        <f t="shared" si="18"/>
        <v>25.723497239921254</v>
      </c>
      <c r="Q40" t="s">
        <v>97</v>
      </c>
      <c r="R40" t="s">
        <v>113</v>
      </c>
      <c r="S40" s="48" t="s">
        <v>489</v>
      </c>
      <c r="T40" s="35">
        <v>100</v>
      </c>
      <c r="U40" s="35">
        <f t="shared" si="19"/>
        <v>74.554707379134854</v>
      </c>
      <c r="V40" s="35">
        <f t="shared" si="20"/>
        <v>69.6048632218845</v>
      </c>
      <c r="W40" s="35">
        <f t="shared" si="21"/>
        <v>53.051643192488264</v>
      </c>
      <c r="X40" s="35">
        <f t="shared" si="22"/>
        <v>77.343493585627243</v>
      </c>
      <c r="Y40" s="35">
        <f t="shared" si="23"/>
        <v>72.393649428376875</v>
      </c>
      <c r="Z40" s="35">
        <f t="shared" si="24"/>
        <v>55.840429398980639</v>
      </c>
      <c r="AA40" s="35">
        <f t="shared" si="25"/>
        <v>-2.7887862064923894</v>
      </c>
      <c r="AB40" s="35">
        <f t="shared" si="26"/>
        <v>-2.7887862064923752</v>
      </c>
      <c r="AC40" s="35">
        <f t="shared" si="27"/>
        <v>-2.7887862064923752</v>
      </c>
      <c r="AF40">
        <v>2.5</v>
      </c>
      <c r="AG40">
        <v>1.58</v>
      </c>
      <c r="AJ40" t="s">
        <v>94</v>
      </c>
    </row>
    <row r="41" spans="1:36" s="35" customFormat="1" ht="15" x14ac:dyDescent="0.25">
      <c r="A41">
        <v>3.93</v>
      </c>
      <c r="B41">
        <v>3.29</v>
      </c>
      <c r="C41">
        <v>2.13</v>
      </c>
      <c r="D41" s="20">
        <f t="shared" si="3"/>
        <v>2.7887862064923663E-2</v>
      </c>
      <c r="E41" s="17">
        <f>IF(OR($A41="",$B41="",$C41=""),"",A41*'MPTO_working_3-way'!$I40)</f>
        <v>4.0395992979151503</v>
      </c>
      <c r="F41" s="21">
        <f>IF(OR($A41="",$B41="",$C41=""),"",B41*'MPTO_working_3-way'!$I40)</f>
        <v>3.381751066193599</v>
      </c>
      <c r="G41" s="22">
        <f>IF(OR($A41="",$B41="",$C41=""),"",C41*'MPTO_working_3-way'!$I40)</f>
        <v>2.1894011461982874</v>
      </c>
      <c r="H41" s="17">
        <f>IF(OR($A41="",$B41="",$C41=""),"",'MPTO_working_3-way'!E40)</f>
        <v>4.0790192140127344</v>
      </c>
      <c r="I41" s="21">
        <f>IF(OR($A41="",$B41="",$C41=""),"",'MPTO_working_3-way'!F40)</f>
        <v>3.3937947626380995</v>
      </c>
      <c r="J41" s="22">
        <f>IF(OR($A41="",$B41="",$C41=""),"",'MPTO_working_3-way'!G40)</f>
        <v>2.1730267600896247</v>
      </c>
      <c r="K41" s="17">
        <f>IF(OR($A41="",$B41="",$C41=""),"",'OddsRatio_working_3-way'!H40)</f>
        <v>4.059227909138805</v>
      </c>
      <c r="L41" s="21">
        <f>IF(OR($A41="",$B41="",$C41=""),"",'OddsRatio_working_3-way'!I40)</f>
        <v>3.3910006525351069</v>
      </c>
      <c r="M41" s="22">
        <f>IF(OR($A41="",$B41="",$C41=""),"",'OddsRatio_working_3-way'!J40)</f>
        <v>2.1798387499409047</v>
      </c>
      <c r="N41" s="23">
        <f t="shared" si="16"/>
        <v>24.75493053274128</v>
      </c>
      <c r="O41" s="24">
        <f t="shared" si="17"/>
        <v>29.570479329383964</v>
      </c>
      <c r="P41" s="24">
        <f t="shared" si="18"/>
        <v>45.674590137874766</v>
      </c>
      <c r="Q41" t="s">
        <v>127</v>
      </c>
      <c r="R41" t="s">
        <v>182</v>
      </c>
      <c r="S41" s="48" t="s">
        <v>489</v>
      </c>
      <c r="T41" s="35">
        <v>100</v>
      </c>
      <c r="U41" s="35">
        <f t="shared" si="19"/>
        <v>45.652173913043477</v>
      </c>
      <c r="V41" s="35">
        <f t="shared" si="20"/>
        <v>72.972972972972968</v>
      </c>
      <c r="W41" s="35">
        <f t="shared" si="21"/>
        <v>78.40172786177105</v>
      </c>
      <c r="X41" s="35">
        <f t="shared" si="22"/>
        <v>48.625299165255967</v>
      </c>
      <c r="Y41" s="35">
        <f t="shared" si="23"/>
        <v>75.946098225185452</v>
      </c>
      <c r="Z41" s="35">
        <f t="shared" si="24"/>
        <v>81.374853113983534</v>
      </c>
      <c r="AA41" s="35">
        <f t="shared" si="25"/>
        <v>-2.9731252522124905</v>
      </c>
      <c r="AB41" s="35">
        <f t="shared" si="26"/>
        <v>-2.9731252522124834</v>
      </c>
      <c r="AC41" s="35">
        <f t="shared" si="27"/>
        <v>-2.9731252522124834</v>
      </c>
      <c r="AD41" s="36"/>
      <c r="AE41" s="36"/>
      <c r="AF41">
        <v>2.2599999999999998</v>
      </c>
      <c r="AG41">
        <v>1.69</v>
      </c>
      <c r="AH41" s="36"/>
      <c r="AI41" s="36"/>
      <c r="AJ41" t="s">
        <v>94</v>
      </c>
    </row>
    <row r="42" spans="1:36" ht="15" x14ac:dyDescent="0.25">
      <c r="A42">
        <v>1.84</v>
      </c>
      <c r="B42">
        <v>3.7</v>
      </c>
      <c r="C42">
        <v>4.63</v>
      </c>
      <c r="D42" s="20">
        <f t="shared" si="3"/>
        <v>2.9731252522124718E-2</v>
      </c>
      <c r="E42" s="17">
        <f>IF(OR($A42="",$B42="",$C42=""),"",A42*'MPTO_working_3-way'!$I41)</f>
        <v>1.8947055046407095</v>
      </c>
      <c r="F42" s="21">
        <f>IF(OR($A42="",$B42="",$C42=""),"",B42*'MPTO_working_3-way'!$I41)</f>
        <v>3.8100056343318616</v>
      </c>
      <c r="G42" s="22">
        <f>IF(OR($A42="",$B42="",$C42=""),"",C42*'MPTO_working_3-way'!$I41)</f>
        <v>4.7676556991774373</v>
      </c>
      <c r="H42" s="17">
        <f>IF(OR($A42="",$B42="",$C42=""),"",'MPTO_working_3-way'!E41)</f>
        <v>1.8741759130360329</v>
      </c>
      <c r="I42" s="21">
        <f>IF(OR($A42="",$B42="",$C42=""),"",'MPTO_working_3-way'!F41)</f>
        <v>3.8408379379085016</v>
      </c>
      <c r="J42" s="22">
        <f>IF(OR($A42="",$B42="",$C42=""),"",'MPTO_working_3-way'!G41)</f>
        <v>4.852665696439237</v>
      </c>
      <c r="K42" s="17">
        <f>IF(OR($A42="",$B42="",$C42=""),"",'OddsRatio_working_3-way'!H41)</f>
        <v>1.8819145066932224</v>
      </c>
      <c r="L42" s="21">
        <f>IF(OR($A42="",$B42="",$C42=""),"",'OddsRatio_working_3-way'!I41)</f>
        <v>3.8347252000853569</v>
      </c>
      <c r="M42" s="22">
        <f>IF(OR($A42="",$B42="",$C42=""),"",'OddsRatio_working_3-way'!J41)</f>
        <v>4.8111305467814232</v>
      </c>
      <c r="N42" s="23">
        <f t="shared" si="16"/>
        <v>52.778650695355878</v>
      </c>
      <c r="O42" s="24">
        <f t="shared" si="17"/>
        <v>26.246680345798602</v>
      </c>
      <c r="P42" s="24">
        <f t="shared" si="18"/>
        <v>20.974668958845534</v>
      </c>
      <c r="Q42" t="s">
        <v>181</v>
      </c>
      <c r="R42" t="s">
        <v>96</v>
      </c>
      <c r="S42" s="48" t="s">
        <v>489</v>
      </c>
      <c r="T42" s="35">
        <v>100</v>
      </c>
      <c r="U42" s="35">
        <f t="shared" si="19"/>
        <v>71.509971509971507</v>
      </c>
      <c r="V42" s="35">
        <f t="shared" si="20"/>
        <v>69.512195121951223</v>
      </c>
      <c r="W42" s="35">
        <f t="shared" si="21"/>
        <v>56.140350877192972</v>
      </c>
      <c r="X42" s="35">
        <f t="shared" si="22"/>
        <v>74.347454000855805</v>
      </c>
      <c r="Y42" s="35">
        <f t="shared" si="23"/>
        <v>72.349677612835507</v>
      </c>
      <c r="Z42" s="35">
        <f t="shared" si="24"/>
        <v>58.97783336807727</v>
      </c>
      <c r="AA42" s="35">
        <f t="shared" si="25"/>
        <v>-2.8374824908842982</v>
      </c>
      <c r="AB42" s="35">
        <f t="shared" si="26"/>
        <v>-2.8374824908842839</v>
      </c>
      <c r="AC42" s="35">
        <f t="shared" si="27"/>
        <v>-2.8374824908842982</v>
      </c>
      <c r="AF42">
        <v>2.11</v>
      </c>
      <c r="AG42">
        <v>1.79</v>
      </c>
      <c r="AJ42" t="s">
        <v>94</v>
      </c>
    </row>
    <row r="43" spans="1:36" ht="15" x14ac:dyDescent="0.25">
      <c r="A43">
        <v>3.51</v>
      </c>
      <c r="B43">
        <v>3.28</v>
      </c>
      <c r="C43">
        <v>2.2799999999999998</v>
      </c>
      <c r="D43" s="20">
        <f t="shared" si="3"/>
        <v>2.8374824908842911E-2</v>
      </c>
      <c r="E43" s="17">
        <f>IF(OR($A43="",$B43="",$C43=""),"",A43*'MPTO_working_3-way'!$I42)</f>
        <v>3.6095956354300385</v>
      </c>
      <c r="F43" s="21">
        <f>IF(OR($A43="",$B43="",$C43=""),"",B43*'MPTO_working_3-way'!$I42)</f>
        <v>3.3730694257010048</v>
      </c>
      <c r="G43" s="22">
        <f>IF(OR($A43="",$B43="",$C43=""),"",C43*'MPTO_working_3-way'!$I42)</f>
        <v>2.3446946007921619</v>
      </c>
      <c r="H43" s="17">
        <f>IF(OR($A43="",$B43="",$C43=""),"",'MPTO_working_3-way'!E42)</f>
        <v>3.6305282562079122</v>
      </c>
      <c r="I43" s="21">
        <f>IF(OR($A43="",$B43="",$C43=""),"",'MPTO_working_3-way'!F42)</f>
        <v>3.385013762281857</v>
      </c>
      <c r="J43" s="22">
        <f>IF(OR($A43="",$B43="",$C43=""),"",'MPTO_working_3-way'!G42)</f>
        <v>2.3302515649124405</v>
      </c>
      <c r="K43" s="17">
        <f>IF(OR($A43="",$B43="",$C43=""),"",'OddsRatio_working_3-way'!H42)</f>
        <v>3.6206930531375443</v>
      </c>
      <c r="L43" s="21">
        <f>IF(OR($A43="",$B43="",$C43=""),"",'OddsRatio_working_3-way'!I42)</f>
        <v>3.3805498650014352</v>
      </c>
      <c r="M43" s="22">
        <f>IF(OR($A43="",$B43="",$C43=""),"",'OddsRatio_working_3-way'!J42)</f>
        <v>2.3364490470183492</v>
      </c>
      <c r="N43" s="23">
        <f t="shared" si="16"/>
        <v>27.703934207601687</v>
      </c>
      <c r="O43" s="24">
        <f t="shared" si="17"/>
        <v>29.646588130695712</v>
      </c>
      <c r="P43" s="24">
        <f t="shared" si="18"/>
        <v>42.649477661702598</v>
      </c>
      <c r="Q43" t="s">
        <v>101</v>
      </c>
      <c r="R43" t="s">
        <v>177</v>
      </c>
      <c r="S43" s="48" t="s">
        <v>489</v>
      </c>
      <c r="T43" s="35">
        <v>100</v>
      </c>
      <c r="U43" s="35">
        <f t="shared" si="19"/>
        <v>54.545454545454554</v>
      </c>
      <c r="V43" s="35">
        <f t="shared" si="20"/>
        <v>69.135802469135797</v>
      </c>
      <c r="W43" s="35">
        <f t="shared" si="21"/>
        <v>73.474801061007966</v>
      </c>
      <c r="X43" s="35">
        <f t="shared" si="22"/>
        <v>57.389396469856237</v>
      </c>
      <c r="Y43" s="35">
        <f t="shared" si="23"/>
        <v>71.979744393537487</v>
      </c>
      <c r="Z43" s="35">
        <f t="shared" si="24"/>
        <v>76.318742985409642</v>
      </c>
      <c r="AA43" s="35">
        <f t="shared" si="25"/>
        <v>-2.8439419244016833</v>
      </c>
      <c r="AB43" s="35">
        <f t="shared" si="26"/>
        <v>-2.8439419244016904</v>
      </c>
      <c r="AC43" s="35">
        <f t="shared" si="27"/>
        <v>-2.8439419244016761</v>
      </c>
      <c r="AF43">
        <v>2.16</v>
      </c>
      <c r="AG43">
        <v>1.75</v>
      </c>
      <c r="AJ43" t="s">
        <v>94</v>
      </c>
    </row>
    <row r="44" spans="1:36" ht="15" x14ac:dyDescent="0.25">
      <c r="A44">
        <v>2.2000000000000002</v>
      </c>
      <c r="B44">
        <v>3.24</v>
      </c>
      <c r="C44">
        <v>3.77</v>
      </c>
      <c r="D44" s="20">
        <f t="shared" si="3"/>
        <v>2.8439419244016939E-2</v>
      </c>
      <c r="E44" s="17">
        <f>IF(OR($A44="",$B44="",$C44=""),"",A44*'MPTO_working_3-way'!$I43)</f>
        <v>2.2625667223368375</v>
      </c>
      <c r="F44" s="21">
        <f>IF(OR($A44="",$B44="",$C44=""),"",B44*'MPTO_working_3-way'!$I43)</f>
        <v>3.3321437183506153</v>
      </c>
      <c r="G44" s="22">
        <f>IF(OR($A44="",$B44="",$C44=""),"",C44*'MPTO_working_3-way'!$I43)</f>
        <v>3.8772166105499437</v>
      </c>
      <c r="H44" s="17">
        <f>IF(OR($A44="",$B44="",$C44=""),"",'MPTO_working_3-way'!E43)</f>
        <v>2.2468595457768306</v>
      </c>
      <c r="I44" s="21">
        <f>IF(OR($A44="",$B44="",$C44=""),"",'MPTO_working_3-way'!F43)</f>
        <v>3.3426686392102751</v>
      </c>
      <c r="J44" s="22">
        <f>IF(OR($A44="",$B44="",$C44=""),"",'MPTO_working_3-way'!G43)</f>
        <v>3.9097293081975737</v>
      </c>
      <c r="K44" s="17">
        <f>IF(OR($A44="",$B44="",$C44=""),"",'OddsRatio_working_3-way'!H43)</f>
        <v>2.2535114331404764</v>
      </c>
      <c r="L44" s="21">
        <f>IF(OR($A44="",$B44="",$C44=""),"",'OddsRatio_working_3-way'!I43)</f>
        <v>3.3398880085288889</v>
      </c>
      <c r="M44" s="22">
        <f>IF(OR($A44="",$B44="",$C44=""),"",'OddsRatio_working_3-way'!J43)</f>
        <v>3.8935222248325991</v>
      </c>
      <c r="N44" s="23">
        <f t="shared" si="16"/>
        <v>44.197591616974464</v>
      </c>
      <c r="O44" s="24">
        <f t="shared" si="17"/>
        <v>30.010710357204886</v>
      </c>
      <c r="P44" s="24">
        <f t="shared" si="18"/>
        <v>25.791698025820647</v>
      </c>
      <c r="Q44" t="s">
        <v>180</v>
      </c>
      <c r="R44" t="s">
        <v>95</v>
      </c>
      <c r="S44" s="48" t="s">
        <v>489</v>
      </c>
      <c r="T44" s="35">
        <v>100</v>
      </c>
      <c r="U44" s="35">
        <f t="shared" si="19"/>
        <v>67.845659163987136</v>
      </c>
      <c r="V44" s="35">
        <f t="shared" si="20"/>
        <v>69.325153374233125</v>
      </c>
      <c r="W44" s="35">
        <f t="shared" si="21"/>
        <v>60</v>
      </c>
      <c r="X44" s="35">
        <f t="shared" si="22"/>
        <v>70.674846625766875</v>
      </c>
      <c r="Y44" s="35">
        <f t="shared" si="23"/>
        <v>72.154340836012864</v>
      </c>
      <c r="Z44" s="35">
        <f t="shared" si="24"/>
        <v>62.829187461779732</v>
      </c>
      <c r="AA44" s="35">
        <f t="shared" si="25"/>
        <v>-2.829187461779739</v>
      </c>
      <c r="AB44" s="35">
        <f t="shared" si="26"/>
        <v>-2.829187461779739</v>
      </c>
      <c r="AC44" s="35">
        <f t="shared" si="27"/>
        <v>-2.8291874617797319</v>
      </c>
      <c r="AF44">
        <v>2.27</v>
      </c>
      <c r="AG44">
        <v>1.68</v>
      </c>
      <c r="AJ44" t="s">
        <v>94</v>
      </c>
    </row>
    <row r="45" spans="1:36" ht="15" x14ac:dyDescent="0.25">
      <c r="A45">
        <v>3.11</v>
      </c>
      <c r="B45">
        <v>3.26</v>
      </c>
      <c r="C45">
        <v>2.5</v>
      </c>
      <c r="D45" s="20">
        <f t="shared" si="3"/>
        <v>2.8291874617797363E-2</v>
      </c>
      <c r="E45" s="17">
        <f>IF(OR($A45="",$B45="",$C45=""),"",A45*'MPTO_working_3-way'!$I44)</f>
        <v>3.1979877300613495</v>
      </c>
      <c r="F45" s="21">
        <f>IF(OR($A45="",$B45="",$C45=""),"",B45*'MPTO_working_3-way'!$I44)</f>
        <v>3.3522315112540193</v>
      </c>
      <c r="G45" s="22">
        <f>IF(OR($A45="",$B45="",$C45=""),"",C45*'MPTO_working_3-way'!$I44)</f>
        <v>2.5707296865444933</v>
      </c>
      <c r="H45" s="17">
        <f>IF(OR($A45="",$B45="",$C45=""),"",'MPTO_working_3-way'!E44)</f>
        <v>3.2039700163064775</v>
      </c>
      <c r="I45" s="21">
        <f>IF(OR($A45="",$B45="",$C45=""),"",'MPTO_working_3-way'!F44)</f>
        <v>3.3634039428695282</v>
      </c>
      <c r="J45" s="22">
        <f>IF(OR($A45="",$B45="",$C45=""),"",'MPTO_working_3-way'!G44)</f>
        <v>2.5603645950832865</v>
      </c>
      <c r="K45" s="17">
        <f>IF(OR($A45="",$B45="",$C45=""),"",'OddsRatio_working_3-way'!H44)</f>
        <v>3.2015193470610361</v>
      </c>
      <c r="L45" s="21">
        <f>IF(OR($A45="",$B45="",$C45=""),"",'OddsRatio_working_3-way'!I44)</f>
        <v>3.3580254617810157</v>
      </c>
      <c r="M45" s="22">
        <f>IF(OR($A45="",$B45="",$C45=""),"",'OddsRatio_working_3-way'!J44)</f>
        <v>2.5650611471997884</v>
      </c>
      <c r="N45" s="23">
        <f t="shared" si="16"/>
        <v>31.269663438665418</v>
      </c>
      <c r="O45" s="24">
        <f t="shared" si="17"/>
        <v>29.830875243634804</v>
      </c>
      <c r="P45" s="24">
        <f t="shared" si="18"/>
        <v>38.899461317699782</v>
      </c>
      <c r="Q45" t="s">
        <v>178</v>
      </c>
      <c r="R45" t="s">
        <v>100</v>
      </c>
      <c r="S45" s="48" t="s">
        <v>489</v>
      </c>
      <c r="T45" s="35">
        <v>100</v>
      </c>
      <c r="U45" s="35">
        <f t="shared" si="19"/>
        <v>48.186528497409334</v>
      </c>
      <c r="V45" s="35">
        <f t="shared" si="20"/>
        <v>70.760233918128648</v>
      </c>
      <c r="W45" s="35">
        <f t="shared" si="21"/>
        <v>77.973568281938327</v>
      </c>
      <c r="X45" s="35">
        <f t="shared" si="22"/>
        <v>51.266197799933025</v>
      </c>
      <c r="Y45" s="35">
        <f t="shared" si="23"/>
        <v>73.839903220652346</v>
      </c>
      <c r="Z45" s="35">
        <f t="shared" si="24"/>
        <v>81.053237584462025</v>
      </c>
      <c r="AA45" s="35">
        <f t="shared" si="25"/>
        <v>-3.0796693025236905</v>
      </c>
      <c r="AB45" s="35">
        <f t="shared" si="26"/>
        <v>-3.0796693025236976</v>
      </c>
      <c r="AC45" s="35">
        <f t="shared" si="27"/>
        <v>-3.0796693025236976</v>
      </c>
      <c r="AF45">
        <v>2.23</v>
      </c>
      <c r="AG45">
        <v>1.71</v>
      </c>
      <c r="AJ45" t="s">
        <v>94</v>
      </c>
    </row>
    <row r="46" spans="1:36" s="50" customFormat="1" ht="15" x14ac:dyDescent="0.25">
      <c r="A46">
        <v>1.93</v>
      </c>
      <c r="B46">
        <v>3.42</v>
      </c>
      <c r="C46">
        <v>4.54</v>
      </c>
      <c r="D46" s="20">
        <f t="shared" si="3"/>
        <v>3.0796693025237021E-2</v>
      </c>
      <c r="E46" s="17">
        <f>IF(OR($A46="",$B46="",$C46=""),"",A46*'MPTO_working_3-way'!$I45)</f>
        <v>1.9894376175387074</v>
      </c>
      <c r="F46" s="21">
        <f>IF(OR($A46="",$B46="",$C46=""),"",B46*'MPTO_working_3-way'!$I45)</f>
        <v>3.5253246901463107</v>
      </c>
      <c r="G46" s="22">
        <f>IF(OR($A46="",$B46="",$C46=""),"",C46*'MPTO_working_3-way'!$I45)</f>
        <v>4.6798169863345764</v>
      </c>
      <c r="H46" s="17">
        <f>IF(OR($A46="",$B46="",$C46=""),"",'MPTO_working_3-way'!E45)</f>
        <v>1.9690111097570688</v>
      </c>
      <c r="I46" s="21">
        <f>IF(OR($A46="",$B46="",$C46=""),"",'MPTO_working_3-way'!F45)</f>
        <v>3.5444389790710549</v>
      </c>
      <c r="J46" s="22">
        <f>IF(OR($A46="",$B46="",$C46=""),"",'MPTO_working_3-way'!G45)</f>
        <v>4.7619330423704245</v>
      </c>
      <c r="K46" s="17">
        <f>IF(OR($A46="",$B46="",$C46=""),"",'OddsRatio_working_3-way'!H45)</f>
        <v>1.9770519062569456</v>
      </c>
      <c r="L46" s="21">
        <f>IF(OR($A46="",$B46="",$C46=""),"",'OddsRatio_working_3-way'!I45)</f>
        <v>3.542436143163235</v>
      </c>
      <c r="M46" s="22">
        <f>IF(OR($A46="",$B46="",$C46=""),"",'OddsRatio_working_3-way'!J45)</f>
        <v>4.7191008044619229</v>
      </c>
      <c r="N46" s="23">
        <f t="shared" si="16"/>
        <v>50.265461514555057</v>
      </c>
      <c r="O46" s="24">
        <f t="shared" si="17"/>
        <v>28.366181497979898</v>
      </c>
      <c r="P46" s="24">
        <f t="shared" si="18"/>
        <v>21.368356987465035</v>
      </c>
      <c r="Q46" t="s">
        <v>163</v>
      </c>
      <c r="R46" t="s">
        <v>125</v>
      </c>
      <c r="S46" s="48" t="s">
        <v>489</v>
      </c>
      <c r="T46" s="35">
        <v>100</v>
      </c>
      <c r="U46" s="35">
        <f t="shared" si="19"/>
        <v>65.753424657534239</v>
      </c>
      <c r="V46" s="35">
        <f t="shared" si="20"/>
        <v>69.135802469135797</v>
      </c>
      <c r="W46" s="35">
        <f t="shared" si="21"/>
        <v>62.264150943396231</v>
      </c>
      <c r="X46" s="35">
        <f t="shared" si="22"/>
        <v>68.600046587467972</v>
      </c>
      <c r="Y46" s="35">
        <f t="shared" si="23"/>
        <v>71.982424399069515</v>
      </c>
      <c r="Z46" s="35">
        <f t="shared" si="24"/>
        <v>65.11077287332995</v>
      </c>
      <c r="AA46" s="35">
        <f t="shared" si="25"/>
        <v>-2.8466219299337325</v>
      </c>
      <c r="AB46" s="35">
        <f t="shared" si="26"/>
        <v>-2.8466219299337183</v>
      </c>
      <c r="AC46" s="35">
        <f t="shared" si="27"/>
        <v>-2.8466219299337183</v>
      </c>
      <c r="AD46" s="51"/>
      <c r="AE46" s="51"/>
      <c r="AF46">
        <v>2.17</v>
      </c>
      <c r="AG46">
        <v>1.74</v>
      </c>
      <c r="AH46" s="51"/>
      <c r="AI46" s="51"/>
      <c r="AJ46" t="s">
        <v>94</v>
      </c>
    </row>
    <row r="47" spans="1:36" ht="15" x14ac:dyDescent="0.25">
      <c r="A47">
        <v>2.92</v>
      </c>
      <c r="B47">
        <v>3.24</v>
      </c>
      <c r="C47">
        <v>2.65</v>
      </c>
      <c r="D47" s="20">
        <f t="shared" si="3"/>
        <v>2.8466219299337236E-2</v>
      </c>
      <c r="E47" s="17">
        <f>IF(OR($A47="",$B47="",$C47=""),"",A47*'MPTO_working_3-way'!$I46)</f>
        <v>3.0031213603540645</v>
      </c>
      <c r="F47" s="21">
        <f>IF(OR($A47="",$B47="",$C47=""),"",B47*'MPTO_working_3-way'!$I46)</f>
        <v>3.3322305505298528</v>
      </c>
      <c r="G47" s="22">
        <f>IF(OR($A47="",$B47="",$C47=""),"",C47*'MPTO_working_3-way'!$I46)</f>
        <v>2.7254354811432435</v>
      </c>
      <c r="H47" s="17">
        <f>IF(OR($A47="",$B47="",$C47=""),"",'MPTO_working_3-way'!E46)</f>
        <v>3.003210308764622</v>
      </c>
      <c r="I47" s="21">
        <f>IF(OR($A47="",$B47="",$C47=""),"",'MPTO_working_3-way'!F46)</f>
        <v>3.3427684584041475</v>
      </c>
      <c r="J47" s="22">
        <f>IF(OR($A47="",$B47="",$C47=""),"",'MPTO_working_3-way'!G46)</f>
        <v>2.7183534330464147</v>
      </c>
      <c r="K47" s="17">
        <f>IF(OR($A47="",$B47="",$C47=""),"",'OddsRatio_working_3-way'!H46)</f>
        <v>3.0034622019710873</v>
      </c>
      <c r="L47" s="21">
        <f>IF(OR($A47="",$B47="",$C47=""),"",'OddsRatio_working_3-way'!I46)</f>
        <v>3.3373725689662681</v>
      </c>
      <c r="M47" s="22">
        <f>IF(OR($A47="",$B47="",$C47=""),"",'OddsRatio_working_3-way'!J46)</f>
        <v>2.7217253298189021</v>
      </c>
      <c r="N47" s="23">
        <f t="shared" si="16"/>
        <v>33.298687598895476</v>
      </c>
      <c r="O47" s="24">
        <f t="shared" si="17"/>
        <v>30.009928329868757</v>
      </c>
      <c r="P47" s="24">
        <f t="shared" si="18"/>
        <v>36.691384071235774</v>
      </c>
      <c r="Q47" t="s">
        <v>99</v>
      </c>
      <c r="R47" t="s">
        <v>161</v>
      </c>
      <c r="S47" s="48" t="s">
        <v>489</v>
      </c>
      <c r="T47" s="35">
        <v>100</v>
      </c>
      <c r="U47" s="35">
        <f t="shared" si="19"/>
        <v>62.686567164179095</v>
      </c>
      <c r="V47" s="35">
        <f t="shared" si="20"/>
        <v>68.35443037974683</v>
      </c>
      <c r="W47" s="35">
        <f t="shared" si="21"/>
        <v>64.539007092198588</v>
      </c>
      <c r="X47" s="35">
        <f t="shared" si="22"/>
        <v>67.106562528054582</v>
      </c>
      <c r="Y47" s="35">
        <f t="shared" si="23"/>
        <v>72.774425743622317</v>
      </c>
      <c r="Z47" s="35">
        <f t="shared" si="24"/>
        <v>68.959002456074046</v>
      </c>
      <c r="AA47" s="35">
        <f t="shared" si="25"/>
        <v>-4.4199953638754863</v>
      </c>
      <c r="AB47" s="35">
        <f t="shared" si="26"/>
        <v>-4.4199953638754863</v>
      </c>
      <c r="AC47" s="35">
        <f t="shared" si="27"/>
        <v>-4.4199953638754579</v>
      </c>
      <c r="AF47">
        <v>2.16</v>
      </c>
      <c r="AG47">
        <v>1.75</v>
      </c>
      <c r="AJ47" t="s">
        <v>94</v>
      </c>
    </row>
    <row r="48" spans="1:36" ht="15" x14ac:dyDescent="0.25">
      <c r="A48">
        <v>2.68</v>
      </c>
      <c r="B48">
        <v>3.16</v>
      </c>
      <c r="C48">
        <v>2.82</v>
      </c>
      <c r="D48" s="20">
        <f t="shared" si="3"/>
        <v>4.419995363875473E-2</v>
      </c>
      <c r="E48" s="17">
        <f>IF(OR($A48="",$B48="",$C48=""),"",A48*'MPTO_working_3-way'!$I47)</f>
        <v>2.7984558757518627</v>
      </c>
      <c r="F48" s="21">
        <f>IF(OR($A48="",$B48="",$C48=""),"",B48*'MPTO_working_3-way'!$I47)</f>
        <v>3.2996718534984653</v>
      </c>
      <c r="G48" s="22">
        <f>IF(OR($A48="",$B48="",$C48=""),"",C48*'MPTO_working_3-way'!$I47)</f>
        <v>2.944643869261288</v>
      </c>
      <c r="H48" s="17">
        <f>IF(OR($A48="",$B48="",$C48=""),"",'MPTO_working_3-way'!E47)</f>
        <v>2.7901707047771915</v>
      </c>
      <c r="I48" s="21">
        <f>IF(OR($A48="",$B48="",$C48=""),"",'MPTO_working_3-way'!F47)</f>
        <v>3.3143050427955201</v>
      </c>
      <c r="J48" s="22">
        <f>IF(OR($A48="",$B48="",$C48=""),"",'MPTO_working_3-way'!G47)</f>
        <v>2.9422442352650515</v>
      </c>
      <c r="K48" s="17">
        <f>IF(OR($A48="",$B48="",$C48=""),"",'OddsRatio_working_3-way'!H47)</f>
        <v>2.7941874380266167</v>
      </c>
      <c r="L48" s="21">
        <f>IF(OR($A48="",$B48="",$C48=""),"",'OddsRatio_working_3-way'!I47)</f>
        <v>3.3068124203199356</v>
      </c>
      <c r="M48" s="22">
        <f>IF(OR($A48="",$B48="",$C48=""),"",'OddsRatio_working_3-way'!J47)</f>
        <v>2.9437030578621681</v>
      </c>
      <c r="N48" s="23">
        <f t="shared" si="16"/>
        <v>35.733992044142184</v>
      </c>
      <c r="O48" s="24">
        <f t="shared" si="17"/>
        <v>30.306043885538301</v>
      </c>
      <c r="P48" s="24">
        <f t="shared" si="18"/>
        <v>33.959964070319529</v>
      </c>
      <c r="Q48" t="s">
        <v>105</v>
      </c>
      <c r="R48" t="s">
        <v>136</v>
      </c>
      <c r="S48" s="48" t="s">
        <v>489</v>
      </c>
      <c r="T48" s="35">
        <v>100</v>
      </c>
      <c r="U48" s="35">
        <f t="shared" si="19"/>
        <v>68.652037617554868</v>
      </c>
      <c r="V48" s="35">
        <f t="shared" si="20"/>
        <v>69.230769230769241</v>
      </c>
      <c r="W48" s="35">
        <f t="shared" si="21"/>
        <v>57.805907172995774</v>
      </c>
      <c r="X48" s="35">
        <f t="shared" si="22"/>
        <v>72.963323596234986</v>
      </c>
      <c r="Y48" s="35">
        <f t="shared" si="23"/>
        <v>73.542055209449359</v>
      </c>
      <c r="Z48" s="35">
        <f t="shared" si="24"/>
        <v>62.11719315167592</v>
      </c>
      <c r="AA48" s="35">
        <f t="shared" si="25"/>
        <v>-4.3112859786801181</v>
      </c>
      <c r="AB48" s="35">
        <f t="shared" si="26"/>
        <v>-4.3112859786801181</v>
      </c>
      <c r="AC48" s="35">
        <f t="shared" si="27"/>
        <v>-4.3112859786801465</v>
      </c>
      <c r="AF48">
        <v>2.38</v>
      </c>
      <c r="AG48">
        <v>1.6</v>
      </c>
      <c r="AJ48" t="s">
        <v>71</v>
      </c>
    </row>
    <row r="49" spans="1:36" ht="15" x14ac:dyDescent="0.25">
      <c r="A49">
        <v>3.19</v>
      </c>
      <c r="B49">
        <v>3.25</v>
      </c>
      <c r="C49">
        <v>2.37</v>
      </c>
      <c r="D49" s="20">
        <f t="shared" si="3"/>
        <v>4.311285978680135E-2</v>
      </c>
      <c r="E49" s="17">
        <f>IF(OR($A49="",$B49="",$C49=""),"",A49*'MPTO_working_3-way'!$I48)</f>
        <v>3.3275300227198961</v>
      </c>
      <c r="F49" s="21">
        <f>IF(OR($A49="",$B49="",$C49=""),"",B49*'MPTO_working_3-way'!$I48)</f>
        <v>3.3901167943071044</v>
      </c>
      <c r="G49" s="22">
        <f>IF(OR($A49="",$B49="",$C49=""),"",C49*'MPTO_working_3-way'!$I48)</f>
        <v>2.4721774776947192</v>
      </c>
      <c r="H49" s="17">
        <f>IF(OR($A49="",$B49="",$C49=""),"",'MPTO_working_3-way'!E48)</f>
        <v>3.3432665061847522</v>
      </c>
      <c r="I49" s="21">
        <f>IF(OR($A49="",$B49="",$C49=""),"",'MPTO_working_3-way'!F48)</f>
        <v>3.4092301324024734</v>
      </c>
      <c r="J49" s="22">
        <f>IF(OR($A49="",$B49="",$C49=""),"",'MPTO_working_3-way'!G48)</f>
        <v>2.4535664090097002</v>
      </c>
      <c r="K49" s="17">
        <f>IF(OR($A49="",$B49="",$C49=""),"",'OddsRatio_working_3-way'!H48)</f>
        <v>3.3365734989038685</v>
      </c>
      <c r="L49" s="21">
        <f>IF(OR($A49="",$B49="",$C49=""),"",'OddsRatio_working_3-way'!I48)</f>
        <v>3.4005892112026048</v>
      </c>
      <c r="M49" s="22">
        <f>IF(OR($A49="",$B49="",$C49=""),"",'OddsRatio_working_3-way'!J48)</f>
        <v>2.4616920974878087</v>
      </c>
      <c r="N49" s="23">
        <f t="shared" si="16"/>
        <v>30.052320885826546</v>
      </c>
      <c r="O49" s="24">
        <f t="shared" si="17"/>
        <v>29.497508807934359</v>
      </c>
      <c r="P49" s="24">
        <f t="shared" si="18"/>
        <v>40.450170306239094</v>
      </c>
      <c r="Q49" t="s">
        <v>130</v>
      </c>
      <c r="R49" t="s">
        <v>138</v>
      </c>
      <c r="S49" s="48" t="s">
        <v>489</v>
      </c>
      <c r="T49" s="35">
        <v>100</v>
      </c>
      <c r="U49" s="35">
        <f t="shared" si="19"/>
        <v>39.393939393939398</v>
      </c>
      <c r="V49" s="35">
        <f t="shared" si="20"/>
        <v>74.293059125964007</v>
      </c>
      <c r="W49" s="35">
        <f t="shared" si="21"/>
        <v>81.343283582089541</v>
      </c>
      <c r="X49" s="35">
        <f t="shared" si="22"/>
        <v>44.363657291946431</v>
      </c>
      <c r="Y49" s="35">
        <f t="shared" si="23"/>
        <v>79.262777023971054</v>
      </c>
      <c r="Z49" s="35">
        <f t="shared" si="24"/>
        <v>86.313001480096602</v>
      </c>
      <c r="AA49" s="35">
        <f t="shared" si="25"/>
        <v>-4.9697178980070333</v>
      </c>
      <c r="AB49" s="35">
        <f t="shared" si="26"/>
        <v>-4.9697178980070476</v>
      </c>
      <c r="AC49" s="35">
        <f t="shared" si="27"/>
        <v>-4.9697178980070618</v>
      </c>
      <c r="AF49">
        <v>1.99</v>
      </c>
      <c r="AG49">
        <v>1.88</v>
      </c>
      <c r="AJ49" t="s">
        <v>71</v>
      </c>
    </row>
    <row r="50" spans="1:36" ht="15" x14ac:dyDescent="0.25">
      <c r="A50">
        <v>1.65</v>
      </c>
      <c r="B50">
        <v>3.89</v>
      </c>
      <c r="C50">
        <v>5.36</v>
      </c>
      <c r="D50" s="20">
        <f t="shared" si="3"/>
        <v>4.9697178980070422E-2</v>
      </c>
      <c r="E50" s="17">
        <f>IF(OR($A50="",$B50="",$C50=""),"",A50*'MPTO_working_3-way'!$I49)</f>
        <v>1.732000345317116</v>
      </c>
      <c r="F50" s="21">
        <f>IF(OR($A50="",$B50="",$C50=""),"",B50*'MPTO_working_3-way'!$I49)</f>
        <v>4.0833220262324739</v>
      </c>
      <c r="G50" s="22">
        <f>IF(OR($A50="",$B50="",$C50=""),"",C50*'MPTO_working_3-way'!$I49)</f>
        <v>5.6263768793331774</v>
      </c>
      <c r="H50" s="17">
        <f>IF(OR($A50="",$B50="",$C50=""),"",'MPTO_working_3-way'!E49)</f>
        <v>1.6963675756630425</v>
      </c>
      <c r="I50" s="21">
        <f>IF(OR($A50="",$B50="",$C50=""),"",'MPTO_working_3-way'!F49)</f>
        <v>4.1579404937342526</v>
      </c>
      <c r="J50" s="22">
        <f>IF(OR($A50="",$B50="",$C50=""),"",'MPTO_working_3-way'!G49)</f>
        <v>5.8823031889185771</v>
      </c>
      <c r="K50" s="17">
        <f>IF(OR($A50="",$B50="",$C50=""),"",'OddsRatio_working_3-way'!H49)</f>
        <v>1.7086335455149941</v>
      </c>
      <c r="L50" s="21">
        <f>IF(OR($A50="",$B50="",$C50=""),"",'OddsRatio_working_3-way'!I49)</f>
        <v>4.1506937639051289</v>
      </c>
      <c r="M50" s="22">
        <f>IF(OR($A50="",$B50="",$C50=""),"",'OddsRatio_working_3-way'!J49)</f>
        <v>5.7532957822236561</v>
      </c>
      <c r="N50" s="23">
        <f t="shared" si="16"/>
        <v>57.736709043028952</v>
      </c>
      <c r="O50" s="24">
        <f t="shared" si="17"/>
        <v>24.489863732904311</v>
      </c>
      <c r="P50" s="24">
        <f t="shared" si="18"/>
        <v>17.773427224066747</v>
      </c>
      <c r="Q50" t="s">
        <v>68</v>
      </c>
      <c r="R50" t="s">
        <v>83</v>
      </c>
      <c r="S50" s="48" t="s">
        <v>489</v>
      </c>
      <c r="T50" s="35">
        <v>100</v>
      </c>
      <c r="U50" s="35">
        <f t="shared" si="19"/>
        <v>74.747474747474755</v>
      </c>
      <c r="V50" s="35">
        <f t="shared" si="20"/>
        <v>74.874371859296474</v>
      </c>
      <c r="W50" s="35">
        <f t="shared" si="21"/>
        <v>45.652173913043477</v>
      </c>
      <c r="X50" s="35">
        <f t="shared" si="22"/>
        <v>79.473454227660028</v>
      </c>
      <c r="Y50" s="35">
        <f t="shared" si="23"/>
        <v>79.600351339481776</v>
      </c>
      <c r="Z50" s="35">
        <f t="shared" si="24"/>
        <v>50.378153393228772</v>
      </c>
      <c r="AA50" s="35">
        <f t="shared" si="25"/>
        <v>-4.7259794801852735</v>
      </c>
      <c r="AB50" s="35">
        <f t="shared" si="26"/>
        <v>-4.7259794801853019</v>
      </c>
      <c r="AC50" s="35">
        <f t="shared" si="27"/>
        <v>-4.7259794801852948</v>
      </c>
      <c r="AF50">
        <v>1.86</v>
      </c>
      <c r="AG50">
        <v>2.02</v>
      </c>
      <c r="AJ50" t="s">
        <v>71</v>
      </c>
    </row>
    <row r="51" spans="1:36" ht="15" x14ac:dyDescent="0.25">
      <c r="A51">
        <v>3.96</v>
      </c>
      <c r="B51">
        <v>3.98</v>
      </c>
      <c r="C51">
        <v>1.84</v>
      </c>
      <c r="D51" s="20">
        <f t="shared" si="3"/>
        <v>4.7259794801852939E-2</v>
      </c>
      <c r="E51" s="17">
        <f>IF(OR($A51="",$B51="",$C51=""),"",A51*'MPTO_working_3-way'!$I50)</f>
        <v>4.1471487874153379</v>
      </c>
      <c r="F51" s="21">
        <f>IF(OR($A51="",$B51="",$C51=""),"",B51*'MPTO_working_3-way'!$I50)</f>
        <v>4.1680939833113744</v>
      </c>
      <c r="G51" s="22">
        <f>IF(OR($A51="",$B51="",$C51=""),"",C51*'MPTO_working_3-way'!$I50)</f>
        <v>1.9269580224354095</v>
      </c>
      <c r="H51" s="17">
        <f>IF(OR($A51="",$B51="",$C51=""),"",'MPTO_working_3-way'!E50)</f>
        <v>4.2234725913866402</v>
      </c>
      <c r="I51" s="21">
        <f>IF(OR($A51="",$B51="",$C51=""),"",'MPTO_working_3-way'!F50)</f>
        <v>4.2462301119369767</v>
      </c>
      <c r="J51" s="22">
        <f>IF(OR($A51="",$B51="",$C51=""),"",'MPTO_working_3-way'!G50)</f>
        <v>1.8949263493329136</v>
      </c>
      <c r="K51" s="17">
        <f>IF(OR($A51="",$B51="",$C51=""),"",'OddsRatio_working_3-way'!H50)</f>
        <v>4.1950362158635821</v>
      </c>
      <c r="L51" s="21">
        <f>IF(OR($A51="",$B51="",$C51=""),"",'OddsRatio_working_3-way'!I50)</f>
        <v>4.2166242984032021</v>
      </c>
      <c r="M51" s="22">
        <f>IF(OR($A51="",$B51="",$C51=""),"",'OddsRatio_working_3-way'!J50)</f>
        <v>1.9066994666639898</v>
      </c>
      <c r="N51" s="23">
        <f t="shared" si="16"/>
        <v>24.112952084924792</v>
      </c>
      <c r="O51" s="24">
        <f t="shared" si="17"/>
        <v>23.991781471432713</v>
      </c>
      <c r="P51" s="24">
        <f t="shared" si="18"/>
        <v>51.895266443642498</v>
      </c>
      <c r="Q51" t="s">
        <v>93</v>
      </c>
      <c r="R51" t="s">
        <v>165</v>
      </c>
      <c r="S51" s="48" t="s">
        <v>489</v>
      </c>
      <c r="T51" s="35">
        <v>100</v>
      </c>
      <c r="U51" s="35">
        <f t="shared" si="19"/>
        <v>75</v>
      </c>
      <c r="V51" s="35">
        <f t="shared" si="20"/>
        <v>71.014492753623188</v>
      </c>
      <c r="W51" s="35">
        <f t="shared" si="21"/>
        <v>49.238578680203041</v>
      </c>
      <c r="X51" s="35">
        <f t="shared" si="22"/>
        <v>79.746928566173764</v>
      </c>
      <c r="Y51" s="35">
        <f t="shared" si="23"/>
        <v>75.761421319796952</v>
      </c>
      <c r="Z51" s="35">
        <f t="shared" si="24"/>
        <v>53.985507246376805</v>
      </c>
      <c r="AA51" s="35">
        <f t="shared" si="25"/>
        <v>-4.7469285661737644</v>
      </c>
      <c r="AB51" s="35">
        <f t="shared" si="26"/>
        <v>-4.7469285661737644</v>
      </c>
      <c r="AC51" s="35">
        <f t="shared" si="27"/>
        <v>-4.7469285661737644</v>
      </c>
      <c r="AF51">
        <v>1.81</v>
      </c>
      <c r="AG51">
        <v>2.02</v>
      </c>
      <c r="AJ51" t="s">
        <v>71</v>
      </c>
    </row>
    <row r="52" spans="1:36" ht="15" x14ac:dyDescent="0.25">
      <c r="A52">
        <v>4</v>
      </c>
      <c r="B52">
        <v>3.45</v>
      </c>
      <c r="C52">
        <v>1.97</v>
      </c>
      <c r="D52" s="20">
        <f t="shared" si="3"/>
        <v>4.7469285661737581E-2</v>
      </c>
      <c r="E52" s="17">
        <f>IF(OR($A52="",$B52="",$C52=""),"",A52*'MPTO_working_3-way'!$I51)</f>
        <v>4.1898771426469503</v>
      </c>
      <c r="F52" s="21">
        <f>IF(OR($A52="",$B52="",$C52=""),"",B52*'MPTO_working_3-way'!$I51)</f>
        <v>3.6137690355329948</v>
      </c>
      <c r="G52" s="22">
        <f>IF(OR($A52="",$B52="",$C52=""),"",C52*'MPTO_working_3-way'!$I51)</f>
        <v>2.0635144927536229</v>
      </c>
      <c r="H52" s="17">
        <f>IF(OR($A52="",$B52="",$C52=""),"",'MPTO_working_3-way'!E51)</f>
        <v>4.2702759306769984</v>
      </c>
      <c r="I52" s="21">
        <f>IF(OR($A52="",$B52="",$C52=""),"",'MPTO_working_3-way'!F51)</f>
        <v>3.6492091545672163</v>
      </c>
      <c r="J52" s="22">
        <f>IF(OR($A52="",$B52="",$C52=""),"",'MPTO_working_3-way'!G51)</f>
        <v>2.0333836123611615</v>
      </c>
      <c r="K52" s="17">
        <f>IF(OR($A52="",$B52="",$C52=""),"",'OddsRatio_working_3-way'!H51)</f>
        <v>4.2322813043398506</v>
      </c>
      <c r="L52" s="21">
        <f>IF(OR($A52="",$B52="",$C52=""),"",'OddsRatio_working_3-way'!I51)</f>
        <v>3.6396963985442108</v>
      </c>
      <c r="M52" s="22">
        <f>IF(OR($A52="",$B52="",$C52=""),"",'OddsRatio_working_3-way'!J51)</f>
        <v>2.0451042884032185</v>
      </c>
      <c r="N52" s="23">
        <f t="shared" si="16"/>
        <v>23.86704826787</v>
      </c>
      <c r="O52" s="24">
        <f t="shared" si="17"/>
        <v>27.671940020718839</v>
      </c>
      <c r="P52" s="24">
        <f t="shared" si="18"/>
        <v>48.461011711411174</v>
      </c>
      <c r="Q52" t="s">
        <v>137</v>
      </c>
      <c r="R52" t="s">
        <v>131</v>
      </c>
      <c r="S52" s="48" t="s">
        <v>489</v>
      </c>
      <c r="T52" s="35">
        <v>100</v>
      </c>
      <c r="U52" s="35">
        <f t="shared" si="19"/>
        <v>70.326409495548958</v>
      </c>
      <c r="V52" s="35">
        <f t="shared" si="20"/>
        <v>70.501474926253692</v>
      </c>
      <c r="W52" s="35">
        <f t="shared" si="21"/>
        <v>54.751131221719454</v>
      </c>
      <c r="X52" s="35">
        <f t="shared" si="22"/>
        <v>74.74739385202686</v>
      </c>
      <c r="Y52" s="35">
        <f t="shared" si="23"/>
        <v>74.92245928273158</v>
      </c>
      <c r="Z52" s="35">
        <f t="shared" si="24"/>
        <v>59.172115578197349</v>
      </c>
      <c r="AA52" s="35">
        <f t="shared" si="25"/>
        <v>-4.4209843564779021</v>
      </c>
      <c r="AB52" s="35">
        <f t="shared" si="26"/>
        <v>-4.4209843564778879</v>
      </c>
      <c r="AC52" s="35">
        <f t="shared" si="27"/>
        <v>-4.420984356477895</v>
      </c>
      <c r="AF52">
        <v>2.15</v>
      </c>
      <c r="AG52">
        <v>1.71</v>
      </c>
      <c r="AJ52" t="s">
        <v>71</v>
      </c>
    </row>
    <row r="53" spans="1:36" s="35" customFormat="1" ht="15" x14ac:dyDescent="0.25">
      <c r="A53">
        <v>3.37</v>
      </c>
      <c r="B53">
        <v>3.39</v>
      </c>
      <c r="C53">
        <v>2.21</v>
      </c>
      <c r="D53" s="20">
        <f t="shared" si="3"/>
        <v>4.4209843564778861E-2</v>
      </c>
      <c r="E53" s="17">
        <f>IF(OR($A53="",$B53="",$C53=""),"",A53*'MPTO_working_3-way'!$I52)</f>
        <v>3.5189871728133051</v>
      </c>
      <c r="F53" s="21">
        <f>IF(OR($A53="",$B53="",$C53=""),"",B53*'MPTO_working_3-way'!$I52)</f>
        <v>3.5398713696846005</v>
      </c>
      <c r="G53" s="22">
        <f>IF(OR($A53="",$B53="",$C53=""),"",C53*'MPTO_working_3-way'!$I52)</f>
        <v>2.3077037542781613</v>
      </c>
      <c r="H53" s="17">
        <f>IF(OR($A53="",$B53="",$C53=""),"",'MPTO_working_3-way'!E52)</f>
        <v>3.5461082123493228</v>
      </c>
      <c r="I53" s="21">
        <f>IF(OR($A53="",$B53="",$C53=""),"",'MPTO_working_3-way'!F52)</f>
        <v>3.5682600047684767</v>
      </c>
      <c r="J53" s="22">
        <f>IF(OR($A53="",$B53="",$C53=""),"",'MPTO_working_3-way'!G52)</f>
        <v>2.2843980898824587</v>
      </c>
      <c r="K53" s="17">
        <f>IF(OR($A53="",$B53="",$C53=""),"",'OddsRatio_working_3-way'!H52)</f>
        <v>3.5347793489632799</v>
      </c>
      <c r="L53" s="21">
        <f>IF(OR($A53="",$B53="",$C53=""),"",'OddsRatio_working_3-way'!I52)</f>
        <v>3.5561698919925058</v>
      </c>
      <c r="M53" s="22">
        <f>IF(OR($A53="",$B53="",$C53=""),"",'OddsRatio_working_3-way'!J52)</f>
        <v>2.2941278532681721</v>
      </c>
      <c r="N53" s="23">
        <f t="shared" si="16"/>
        <v>28.417267551462416</v>
      </c>
      <c r="O53" s="24">
        <f t="shared" si="17"/>
        <v>28.249614055583582</v>
      </c>
      <c r="P53" s="24">
        <f t="shared" si="18"/>
        <v>43.333118392954006</v>
      </c>
      <c r="Q53" t="s">
        <v>78</v>
      </c>
      <c r="R53" t="s">
        <v>88</v>
      </c>
      <c r="S53" s="48" t="s">
        <v>489</v>
      </c>
      <c r="T53" s="35">
        <v>100</v>
      </c>
      <c r="U53" s="35">
        <f t="shared" si="19"/>
        <v>72.29916897506925</v>
      </c>
      <c r="V53" s="35">
        <f t="shared" si="20"/>
        <v>68.847352024922117</v>
      </c>
      <c r="W53" s="35">
        <f t="shared" si="21"/>
        <v>54.337899543379002</v>
      </c>
      <c r="X53" s="35">
        <f t="shared" si="22"/>
        <v>76.814748431698888</v>
      </c>
      <c r="Y53" s="35">
        <f t="shared" si="23"/>
        <v>73.362931481551755</v>
      </c>
      <c r="Z53" s="35">
        <f t="shared" si="24"/>
        <v>58.853479000008633</v>
      </c>
      <c r="AA53" s="35">
        <f t="shared" si="25"/>
        <v>-4.5155794566296379</v>
      </c>
      <c r="AB53" s="35">
        <f t="shared" si="26"/>
        <v>-4.5155794566296379</v>
      </c>
      <c r="AC53" s="35">
        <f t="shared" si="27"/>
        <v>-4.5155794566296308</v>
      </c>
      <c r="AD53" s="36"/>
      <c r="AE53" s="36"/>
      <c r="AF53">
        <v>2.0499999999999998</v>
      </c>
      <c r="AG53">
        <v>1.83</v>
      </c>
      <c r="AH53" s="36"/>
      <c r="AI53" s="36"/>
      <c r="AJ53" t="s">
        <v>71</v>
      </c>
    </row>
    <row r="54" spans="1:36" ht="15" x14ac:dyDescent="0.25">
      <c r="A54">
        <v>3.61</v>
      </c>
      <c r="B54">
        <v>3.21</v>
      </c>
      <c r="C54">
        <v>2.19</v>
      </c>
      <c r="D54" s="20">
        <f t="shared" si="3"/>
        <v>4.515579456629637E-2</v>
      </c>
      <c r="E54" s="17">
        <f>IF(OR($A54="",$B54="",$C54=""),"",A54*'MPTO_working_3-way'!$I53)</f>
        <v>3.7730124183843299</v>
      </c>
      <c r="F54" s="21">
        <f>IF(OR($A54="",$B54="",$C54=""),"",B54*'MPTO_working_3-way'!$I53)</f>
        <v>3.3549501005578115</v>
      </c>
      <c r="G54" s="22">
        <f>IF(OR($A54="",$B54="",$C54=""),"",C54*'MPTO_working_3-way'!$I53)</f>
        <v>2.2888911901001889</v>
      </c>
      <c r="H54" s="17">
        <f>IF(OR($A54="",$B54="",$C54=""),"",'MPTO_working_3-way'!E53)</f>
        <v>3.8174294699705009</v>
      </c>
      <c r="I54" s="21">
        <f>IF(OR($A54="",$B54="",$C54=""),"",'MPTO_working_3-way'!F53)</f>
        <v>3.3729708198380286</v>
      </c>
      <c r="J54" s="22">
        <f>IF(OR($A54="",$B54="",$C54=""),"",'MPTO_working_3-way'!G53)</f>
        <v>2.264651355916186</v>
      </c>
      <c r="K54" s="17">
        <f>IF(OR($A54="",$B54="",$C54=""),"",'OddsRatio_working_3-way'!H53)</f>
        <v>3.7959573509495232</v>
      </c>
      <c r="L54" s="21">
        <f>IF(OR($A54="",$B54="",$C54=""),"",'OddsRatio_working_3-way'!I53)</f>
        <v>3.3674581400760335</v>
      </c>
      <c r="M54" s="22">
        <f>IF(OR($A54="",$B54="",$C54=""),"",'OddsRatio_working_3-way'!J53)</f>
        <v>2.2747851523486333</v>
      </c>
      <c r="N54" s="23">
        <f t="shared" si="16"/>
        <v>26.504020901903562</v>
      </c>
      <c r="O54" s="24">
        <f t="shared" si="17"/>
        <v>29.806702634227992</v>
      </c>
      <c r="P54" s="24">
        <f t="shared" si="18"/>
        <v>43.689276463868438</v>
      </c>
      <c r="Q54" t="s">
        <v>133</v>
      </c>
      <c r="R54" t="s">
        <v>106</v>
      </c>
      <c r="S54" s="48" t="s">
        <v>489</v>
      </c>
      <c r="T54" s="35">
        <v>100</v>
      </c>
      <c r="U54" s="35">
        <f t="shared" si="19"/>
        <v>40.476190476190474</v>
      </c>
      <c r="V54" s="35">
        <f t="shared" si="20"/>
        <v>74.683544303797461</v>
      </c>
      <c r="W54" s="35">
        <f t="shared" si="21"/>
        <v>80.079681274900395</v>
      </c>
      <c r="X54" s="35">
        <f t="shared" si="22"/>
        <v>45.23677442130213</v>
      </c>
      <c r="Y54" s="35">
        <f t="shared" si="23"/>
        <v>79.444128248909124</v>
      </c>
      <c r="Z54" s="35">
        <f t="shared" si="24"/>
        <v>84.840265220012043</v>
      </c>
      <c r="AA54" s="35">
        <f t="shared" si="25"/>
        <v>-4.7605839451116552</v>
      </c>
      <c r="AB54" s="35">
        <f t="shared" si="26"/>
        <v>-4.7605839451116623</v>
      </c>
      <c r="AC54" s="35">
        <f t="shared" si="27"/>
        <v>-4.7605839451116481</v>
      </c>
      <c r="AF54">
        <v>2.06</v>
      </c>
      <c r="AG54">
        <v>1.78</v>
      </c>
      <c r="AJ54" t="s">
        <v>71</v>
      </c>
    </row>
    <row r="55" spans="1:36" ht="15" x14ac:dyDescent="0.25">
      <c r="A55">
        <v>1.68</v>
      </c>
      <c r="B55">
        <v>3.95</v>
      </c>
      <c r="C55">
        <v>5.0199999999999996</v>
      </c>
      <c r="D55" s="20">
        <f t="shared" si="3"/>
        <v>4.7605839451116516E-2</v>
      </c>
      <c r="E55" s="17">
        <f>IF(OR($A55="",$B55="",$C55=""),"",A55*'MPTO_working_3-way'!$I54)</f>
        <v>1.7599778102778756</v>
      </c>
      <c r="F55" s="21">
        <f>IF(OR($A55="",$B55="",$C55=""),"",B55*'MPTO_working_3-way'!$I54)</f>
        <v>4.1380430658319103</v>
      </c>
      <c r="G55" s="22">
        <f>IF(OR($A55="",$B55="",$C55=""),"",C55*'MPTO_working_3-way'!$I54)</f>
        <v>5.2589813140446049</v>
      </c>
      <c r="H55" s="17">
        <f>IF(OR($A55="",$B55="",$C55=""),"",'MPTO_working_3-way'!E54)</f>
        <v>1.7260142808981933</v>
      </c>
      <c r="I55" s="21">
        <f>IF(OR($A55="",$B55="",$C55=""),"",'MPTO_working_3-way'!F54)</f>
        <v>4.2141470432959505</v>
      </c>
      <c r="J55" s="22">
        <f>IF(OR($A55="",$B55="",$C55=""),"",'MPTO_working_3-way'!G54)</f>
        <v>5.454508539404828</v>
      </c>
      <c r="K55" s="17">
        <f>IF(OR($A55="",$B55="",$C55=""),"",'OddsRatio_working_3-way'!H54)</f>
        <v>1.7378012151037665</v>
      </c>
      <c r="L55" s="21">
        <f>IF(OR($A55="",$B55="",$C55=""),"",'OddsRatio_working_3-way'!I54)</f>
        <v>4.2007552714060461</v>
      </c>
      <c r="M55" s="22">
        <f>IF(OR($A55="",$B55="",$C55=""),"",'OddsRatio_working_3-way'!J54)</f>
        <v>5.3617071834075594</v>
      </c>
      <c r="N55" s="23">
        <f t="shared" si="16"/>
        <v>56.818898179296596</v>
      </c>
      <c r="O55" s="24">
        <f t="shared" si="17"/>
        <v>24.166012390181844</v>
      </c>
      <c r="P55" s="24">
        <f t="shared" si="18"/>
        <v>19.01508943052157</v>
      </c>
      <c r="Q55" t="s">
        <v>75</v>
      </c>
      <c r="R55" t="s">
        <v>129</v>
      </c>
      <c r="S55" s="48" t="s">
        <v>489</v>
      </c>
      <c r="T55" s="35">
        <v>100</v>
      </c>
      <c r="U55" s="35">
        <f t="shared" si="19"/>
        <v>40.476190476190474</v>
      </c>
      <c r="V55" s="35">
        <f t="shared" si="20"/>
        <v>73.614775725593674</v>
      </c>
      <c r="W55" s="35">
        <f t="shared" si="21"/>
        <v>81.238273921200744</v>
      </c>
      <c r="X55" s="35">
        <f t="shared" si="22"/>
        <v>45.146950353205582</v>
      </c>
      <c r="Y55" s="35">
        <f t="shared" si="23"/>
        <v>78.285535602608775</v>
      </c>
      <c r="Z55" s="35">
        <f t="shared" si="24"/>
        <v>85.909033798215859</v>
      </c>
      <c r="AA55" s="35">
        <f t="shared" si="25"/>
        <v>-4.670759877015108</v>
      </c>
      <c r="AB55" s="35">
        <f t="shared" si="26"/>
        <v>-4.6707598770151009</v>
      </c>
      <c r="AC55" s="35">
        <f t="shared" si="27"/>
        <v>-4.6707598770151151</v>
      </c>
      <c r="AF55">
        <v>1.74</v>
      </c>
      <c r="AG55">
        <v>2.11</v>
      </c>
      <c r="AJ55" t="s">
        <v>71</v>
      </c>
    </row>
    <row r="56" spans="1:36" ht="15" x14ac:dyDescent="0.25">
      <c r="A56">
        <v>1.68</v>
      </c>
      <c r="B56">
        <v>3.79</v>
      </c>
      <c r="C56">
        <v>5.33</v>
      </c>
      <c r="D56" s="20">
        <f t="shared" si="3"/>
        <v>4.6707598770151071E-2</v>
      </c>
      <c r="E56" s="17">
        <f>IF(OR($A56="",$B56="",$C56=""),"",A56*'MPTO_working_3-way'!$I55)</f>
        <v>1.7584687659338538</v>
      </c>
      <c r="F56" s="21">
        <f>IF(OR($A56="",$B56="",$C56=""),"",B56*'MPTO_working_3-way'!$I55)</f>
        <v>3.9670217993388728</v>
      </c>
      <c r="G56" s="22">
        <f>IF(OR($A56="",$B56="",$C56=""),"",C56*'MPTO_working_3-way'!$I55)</f>
        <v>5.5789515014449051</v>
      </c>
      <c r="H56" s="17">
        <f>IF(OR($A56="",$B56="",$C56=""),"",'MPTO_working_3-way'!E55)</f>
        <v>1.7251227511216434</v>
      </c>
      <c r="I56" s="21">
        <f>IF(OR($A56="",$B56="",$C56=""),"",'MPTO_working_3-way'!F55)</f>
        <v>4.0276612824488707</v>
      </c>
      <c r="J56" s="22">
        <f>IF(OR($A56="",$B56="",$C56=""),"",'MPTO_working_3-way'!G55)</f>
        <v>5.812329374926783</v>
      </c>
      <c r="K56" s="17">
        <f>IF(OR($A56="",$B56="",$C56=""),"",'OddsRatio_working_3-way'!H55)</f>
        <v>1.7368439148548405</v>
      </c>
      <c r="L56" s="21">
        <f>IF(OR($A56="",$B56="",$C56=""),"",'OddsRatio_working_3-way'!I55)</f>
        <v>4.0232272388897119</v>
      </c>
      <c r="M56" s="22">
        <f>IF(OR($A56="",$B56="",$C56=""),"",'OddsRatio_working_3-way'!J55)</f>
        <v>5.6919619872374403</v>
      </c>
      <c r="N56" s="23">
        <f t="shared" si="16"/>
        <v>56.867657781168447</v>
      </c>
      <c r="O56" s="24">
        <f t="shared" si="17"/>
        <v>25.207827195874138</v>
      </c>
      <c r="P56" s="24">
        <f t="shared" si="18"/>
        <v>17.924515022957412</v>
      </c>
      <c r="Q56" t="s">
        <v>164</v>
      </c>
      <c r="R56" t="s">
        <v>102</v>
      </c>
      <c r="S56" s="48" t="s">
        <v>489</v>
      </c>
      <c r="T56" s="35">
        <v>100</v>
      </c>
      <c r="U56" s="35">
        <f t="shared" si="19"/>
        <v>48.186528497409334</v>
      </c>
      <c r="V56" s="35">
        <f t="shared" si="20"/>
        <v>73.262032085561486</v>
      </c>
      <c r="W56" s="35">
        <f t="shared" si="21"/>
        <v>73.821989528795811</v>
      </c>
      <c r="X56" s="35">
        <f t="shared" si="22"/>
        <v>52.915978385642681</v>
      </c>
      <c r="Y56" s="35">
        <f t="shared" si="23"/>
        <v>77.991481973794862</v>
      </c>
      <c r="Z56" s="35">
        <f t="shared" si="24"/>
        <v>78.551439417029172</v>
      </c>
      <c r="AA56" s="35">
        <f t="shared" si="25"/>
        <v>-4.7294498882333471</v>
      </c>
      <c r="AB56" s="35">
        <f t="shared" si="26"/>
        <v>-4.7294498882333755</v>
      </c>
      <c r="AC56" s="35">
        <f t="shared" si="27"/>
        <v>-4.7294498882333613</v>
      </c>
      <c r="AF56">
        <v>1.74</v>
      </c>
      <c r="AG56">
        <v>2.12</v>
      </c>
      <c r="AJ56" t="s">
        <v>71</v>
      </c>
    </row>
    <row r="57" spans="1:36" ht="15" x14ac:dyDescent="0.25">
      <c r="A57">
        <v>1.93</v>
      </c>
      <c r="B57">
        <v>3.74</v>
      </c>
      <c r="C57">
        <v>3.82</v>
      </c>
      <c r="D57" s="20">
        <f t="shared" si="3"/>
        <v>4.7294498882333613E-2</v>
      </c>
      <c r="E57" s="17">
        <f>IF(OR($A57="",$B57="",$C57=""),"",A57*'MPTO_working_3-way'!$I56)</f>
        <v>2.0212783828429037</v>
      </c>
      <c r="F57" s="21">
        <f>IF(OR($A57="",$B57="",$C57=""),"",B57*'MPTO_working_3-way'!$I56)</f>
        <v>3.9168814258199278</v>
      </c>
      <c r="G57" s="22">
        <f>IF(OR($A57="",$B57="",$C57=""),"",C57*'MPTO_working_3-way'!$I56)</f>
        <v>4.0006649857305145</v>
      </c>
      <c r="H57" s="17">
        <f>IF(OR($A57="",$B57="",$C57=""),"",'MPTO_working_3-way'!E56)</f>
        <v>1.9905651905110762</v>
      </c>
      <c r="I57" s="21">
        <f>IF(OR($A57="",$B57="",$C57=""),"",'MPTO_working_3-way'!F56)</f>
        <v>3.9743282845491752</v>
      </c>
      <c r="J57" s="22">
        <f>IF(OR($A57="",$B57="",$C57=""),"",'MPTO_working_3-way'!G56)</f>
        <v>4.0647883071708613</v>
      </c>
      <c r="K57" s="17">
        <f>IF(OR($A57="",$B57="",$C57=""),"",'OddsRatio_working_3-way'!H56)</f>
        <v>2.0022504050180179</v>
      </c>
      <c r="L57" s="21">
        <f>IF(OR($A57="",$B57="",$C57=""),"",'OddsRatio_working_3-way'!I56)</f>
        <v>3.9528667846767425</v>
      </c>
      <c r="M57" s="22">
        <f>IF(OR($A57="",$B57="",$C57=""),"",'OddsRatio_working_3-way'!J56)</f>
        <v>4.0390818732804421</v>
      </c>
      <c r="N57" s="23">
        <f t="shared" si="16"/>
        <v>49.473640468737017</v>
      </c>
      <c r="O57" s="24">
        <f t="shared" si="17"/>
        <v>25.530515001246641</v>
      </c>
      <c r="P57" s="24">
        <f t="shared" si="18"/>
        <v>24.995844530016345</v>
      </c>
      <c r="Q57" t="s">
        <v>134</v>
      </c>
      <c r="R57" t="s">
        <v>135</v>
      </c>
      <c r="S57" s="48" t="s">
        <v>489</v>
      </c>
      <c r="T57" s="35">
        <v>100</v>
      </c>
      <c r="U57" s="35">
        <f t="shared" si="19"/>
        <v>45.355191256830594</v>
      </c>
      <c r="V57" s="35">
        <f t="shared" si="20"/>
        <v>72.752043596730246</v>
      </c>
      <c r="W57" s="35">
        <f t="shared" si="21"/>
        <v>77.168949771689498</v>
      </c>
      <c r="X57" s="35">
        <f t="shared" si="22"/>
        <v>50.079006631580256</v>
      </c>
      <c r="Y57" s="35">
        <f t="shared" si="23"/>
        <v>77.475858971479894</v>
      </c>
      <c r="Z57" s="35">
        <f t="shared" si="24"/>
        <v>81.892765146439146</v>
      </c>
      <c r="AA57" s="35">
        <f t="shared" si="25"/>
        <v>-4.7238153747496625</v>
      </c>
      <c r="AB57" s="35">
        <f t="shared" si="26"/>
        <v>-4.7238153747496483</v>
      </c>
      <c r="AC57" s="35">
        <f t="shared" si="27"/>
        <v>-4.7238153747496483</v>
      </c>
      <c r="AF57">
        <v>1.88</v>
      </c>
      <c r="AG57">
        <v>1.99</v>
      </c>
      <c r="AJ57" t="s">
        <v>71</v>
      </c>
    </row>
    <row r="58" spans="1:36" ht="15" x14ac:dyDescent="0.25">
      <c r="A58">
        <v>1.83</v>
      </c>
      <c r="B58">
        <v>3.67</v>
      </c>
      <c r="C58">
        <v>4.38</v>
      </c>
      <c r="D58" s="20">
        <f t="shared" si="3"/>
        <v>4.7238153747496625E-2</v>
      </c>
      <c r="E58" s="17">
        <f>IF(OR($A58="",$B58="",$C58=""),"",A58*'MPTO_working_3-way'!$I57)</f>
        <v>1.916445821357919</v>
      </c>
      <c r="F58" s="21">
        <f>IF(OR($A58="",$B58="",$C58=""),"",B58*'MPTO_working_3-way'!$I57)</f>
        <v>3.8433640242533125</v>
      </c>
      <c r="G58" s="22">
        <f>IF(OR($A58="",$B58="",$C58=""),"",C58*'MPTO_working_3-way'!$I57)</f>
        <v>4.586903113414035</v>
      </c>
      <c r="H58" s="17">
        <f>IF(OR($A58="",$B58="",$C58=""),"",'MPTO_working_3-way'!E57)</f>
        <v>1.88429652012125</v>
      </c>
      <c r="I58" s="21">
        <f>IF(OR($A58="",$B58="",$C58=""),"",'MPTO_working_3-way'!F57)</f>
        <v>3.8950894612779368</v>
      </c>
      <c r="J58" s="22">
        <f>IF(OR($A58="",$B58="",$C58=""),"",'MPTO_working_3-way'!G57)</f>
        <v>4.7044554963724075</v>
      </c>
      <c r="K58" s="17">
        <f>IF(OR($A58="",$B58="",$C58=""),"",'OddsRatio_working_3-way'!H57)</f>
        <v>1.8961693698155047</v>
      </c>
      <c r="L58" s="21">
        <f>IF(OR($A58="",$B58="",$C58=""),"",'OddsRatio_working_3-way'!I57)</f>
        <v>3.8828580932619219</v>
      </c>
      <c r="M58" s="22">
        <f>IF(OR($A58="",$B58="",$C58=""),"",'OddsRatio_working_3-way'!J57)</f>
        <v>4.6494608072004855</v>
      </c>
      <c r="N58" s="23">
        <f t="shared" si="16"/>
        <v>52.179925404384186</v>
      </c>
      <c r="O58" s="24">
        <f t="shared" si="17"/>
        <v>26.018872885564871</v>
      </c>
      <c r="P58" s="24">
        <f t="shared" si="18"/>
        <v>21.801201710050929</v>
      </c>
      <c r="Q58" t="s">
        <v>104</v>
      </c>
      <c r="R58" t="s">
        <v>132</v>
      </c>
      <c r="S58" s="48" t="s">
        <v>489</v>
      </c>
      <c r="T58" s="35">
        <v>100</v>
      </c>
      <c r="U58" s="35">
        <f t="shared" si="19"/>
        <v>32.885906040268459</v>
      </c>
      <c r="V58" s="35">
        <f t="shared" si="20"/>
        <v>76.851851851851848</v>
      </c>
      <c r="W58" s="35">
        <f t="shared" si="21"/>
        <v>85.31571218795888</v>
      </c>
      <c r="X58" s="35">
        <f t="shared" si="22"/>
        <v>37.832435960189258</v>
      </c>
      <c r="Y58" s="35">
        <f t="shared" si="23"/>
        <v>81.798381771772668</v>
      </c>
      <c r="Z58" s="35">
        <f t="shared" si="24"/>
        <v>90.2622421078797</v>
      </c>
      <c r="AA58" s="35">
        <f t="shared" si="25"/>
        <v>-4.946529919920799</v>
      </c>
      <c r="AB58" s="35">
        <f t="shared" si="26"/>
        <v>-4.9465299199208204</v>
      </c>
      <c r="AC58" s="35">
        <f t="shared" si="27"/>
        <v>-4.9465299199208204</v>
      </c>
      <c r="AF58">
        <v>2.04</v>
      </c>
      <c r="AG58">
        <v>1.81</v>
      </c>
      <c r="AJ58" t="s">
        <v>71</v>
      </c>
    </row>
    <row r="59" spans="1:36" ht="15" x14ac:dyDescent="0.25">
      <c r="A59">
        <v>1.49</v>
      </c>
      <c r="B59">
        <v>4.32</v>
      </c>
      <c r="C59">
        <v>6.81</v>
      </c>
      <c r="D59" s="20">
        <f t="shared" si="3"/>
        <v>4.9465299199208168E-2</v>
      </c>
      <c r="E59" s="17">
        <f>IF(OR($A59="",$B59="",$C59=""),"",A59*'MPTO_working_3-way'!$I58)</f>
        <v>1.5637032958068202</v>
      </c>
      <c r="F59" s="21">
        <f>IF(OR($A59="",$B59="",$C59=""),"",B59*'MPTO_working_3-way'!$I58)</f>
        <v>4.5336900925405796</v>
      </c>
      <c r="G59" s="22">
        <f>IF(OR($A59="",$B59="",$C59=""),"",C59*'MPTO_working_3-way'!$I58)</f>
        <v>7.1468586875466071</v>
      </c>
      <c r="H59" s="17">
        <f>IF(OR($A59="",$B59="",$C59=""),"",'MPTO_working_3-way'!E58)</f>
        <v>1.5275279480699275</v>
      </c>
      <c r="I59" s="21">
        <f>IF(OR($A59="",$B59="",$C59=""),"",'MPTO_working_3-way'!F58)</f>
        <v>4.6513131813887245</v>
      </c>
      <c r="J59" s="22">
        <f>IF(OR($A59="",$B59="",$C59=""),"",'MPTO_working_3-way'!G58)</f>
        <v>7.6713916398146615</v>
      </c>
      <c r="K59" s="17">
        <f>IF(OR($A59="",$B59="",$C59=""),"",'OddsRatio_working_3-way'!H58)</f>
        <v>1.5390352568217407</v>
      </c>
      <c r="L59" s="21">
        <f>IF(OR($A59="",$B59="",$C59=""),"",'OddsRatio_working_3-way'!I58)</f>
        <v>4.6522388829554684</v>
      </c>
      <c r="M59" s="22">
        <f>IF(OR($A59="",$B59="",$C59=""),"",'OddsRatio_working_3-way'!J58)</f>
        <v>7.3914180451720668</v>
      </c>
      <c r="N59" s="23">
        <f t="shared" si="16"/>
        <v>63.950750930919561</v>
      </c>
      <c r="O59" s="24">
        <f t="shared" si="17"/>
        <v>22.057087705340312</v>
      </c>
      <c r="P59" s="24">
        <f t="shared" si="18"/>
        <v>13.992161363740111</v>
      </c>
      <c r="Q59" t="s">
        <v>103</v>
      </c>
      <c r="R59" t="s">
        <v>87</v>
      </c>
      <c r="S59" s="48" t="s">
        <v>489</v>
      </c>
      <c r="T59" s="35">
        <v>100</v>
      </c>
      <c r="U59" s="35">
        <f t="shared" si="19"/>
        <v>56.140350877192972</v>
      </c>
      <c r="V59" s="35">
        <f t="shared" si="20"/>
        <v>70.149253731343279</v>
      </c>
      <c r="W59" s="35">
        <f t="shared" si="21"/>
        <v>70.326409495548958</v>
      </c>
      <c r="X59" s="35">
        <f t="shared" si="22"/>
        <v>59.524336773107756</v>
      </c>
      <c r="Y59" s="35">
        <f t="shared" si="23"/>
        <v>73.53323962725807</v>
      </c>
      <c r="Z59" s="35">
        <f t="shared" si="24"/>
        <v>73.710395391463734</v>
      </c>
      <c r="AA59" s="35">
        <f t="shared" si="25"/>
        <v>-3.3839858959147833</v>
      </c>
      <c r="AB59" s="35">
        <f t="shared" si="26"/>
        <v>-3.3839858959147904</v>
      </c>
      <c r="AC59" s="35">
        <f t="shared" si="27"/>
        <v>-3.3839858959147762</v>
      </c>
      <c r="AF59">
        <v>1.88</v>
      </c>
      <c r="AG59">
        <v>1.98</v>
      </c>
      <c r="AJ59" t="s">
        <v>71</v>
      </c>
    </row>
    <row r="60" spans="1:36" s="35" customFormat="1" ht="15" x14ac:dyDescent="0.25">
      <c r="A60">
        <v>2.2799999999999998</v>
      </c>
      <c r="B60">
        <v>3.35</v>
      </c>
      <c r="C60">
        <v>3.37</v>
      </c>
      <c r="D60" s="20">
        <f t="shared" si="3"/>
        <v>3.3839858959147762E-2</v>
      </c>
      <c r="E60" s="17">
        <f>IF(OR($A60="",$B60="",$C60=""),"",A60*'MPTO_working_3-way'!$I59)</f>
        <v>2.3571548784268566</v>
      </c>
      <c r="F60" s="21">
        <f>IF(OR($A60="",$B60="",$C60=""),"",B60*'MPTO_working_3-way'!$I59)</f>
        <v>3.4633635275131449</v>
      </c>
      <c r="G60" s="22">
        <f>IF(OR($A60="",$B60="",$C60=""),"",C60*'MPTO_working_3-way'!$I59)</f>
        <v>3.4840403246923279</v>
      </c>
      <c r="H60" s="17">
        <f>IF(OR($A60="",$B60="",$C60=""),"",'MPTO_working_3-way'!E59)</f>
        <v>2.3401855779202396</v>
      </c>
      <c r="I60" s="21">
        <f>IF(OR($A60="",$B60="",$C60=""),"",'MPTO_working_3-way'!F59)</f>
        <v>3.4815606661208238</v>
      </c>
      <c r="J60" s="22">
        <f>IF(OR($A60="",$B60="",$C60=""),"",'MPTO_working_3-way'!G59)</f>
        <v>3.5031674511953019</v>
      </c>
      <c r="K60" s="17">
        <f>IF(OR($A60="",$B60="",$C60=""),"",'OddsRatio_working_3-way'!H59)</f>
        <v>2.3474350600809082</v>
      </c>
      <c r="L60" s="21">
        <f>IF(OR($A60="",$B60="",$C60=""),"",'OddsRatio_working_3-way'!I59)</f>
        <v>3.4738065556172932</v>
      </c>
      <c r="M60" s="22">
        <f>IF(OR($A60="",$B60="",$C60=""),"",'OddsRatio_working_3-way'!J59)</f>
        <v>3.4948602284310568</v>
      </c>
      <c r="N60" s="23">
        <f t="shared" si="16"/>
        <v>42.424026064311512</v>
      </c>
      <c r="O60" s="24">
        <f t="shared" si="17"/>
        <v>28.873665500486638</v>
      </c>
      <c r="P60" s="24">
        <f t="shared" si="18"/>
        <v>28.70230843520185</v>
      </c>
      <c r="Q60" t="s">
        <v>107</v>
      </c>
      <c r="R60" t="s">
        <v>166</v>
      </c>
      <c r="S60" s="48" t="s">
        <v>489</v>
      </c>
      <c r="T60" s="35">
        <v>100</v>
      </c>
      <c r="U60" s="35">
        <f t="shared" si="19"/>
        <v>60.629921259842511</v>
      </c>
      <c r="V60" s="35">
        <f t="shared" si="20"/>
        <v>66.88741721854305</v>
      </c>
      <c r="W60" s="35">
        <f t="shared" si="21"/>
        <v>68.051118210862612</v>
      </c>
      <c r="X60" s="35">
        <f t="shared" si="22"/>
        <v>65.061464570594339</v>
      </c>
      <c r="Y60" s="35">
        <f t="shared" si="23"/>
        <v>71.318960529294856</v>
      </c>
      <c r="Z60" s="35">
        <f t="shared" si="24"/>
        <v>72.482661521614432</v>
      </c>
      <c r="AA60" s="35">
        <f t="shared" si="25"/>
        <v>-4.4315433107518274</v>
      </c>
      <c r="AB60" s="35">
        <f t="shared" si="26"/>
        <v>-4.4315433107518061</v>
      </c>
      <c r="AC60" s="35">
        <f t="shared" si="27"/>
        <v>-4.4315433107518203</v>
      </c>
      <c r="AD60" s="36"/>
      <c r="AE60" s="36"/>
      <c r="AF60">
        <v>2.11</v>
      </c>
      <c r="AG60">
        <v>1.78</v>
      </c>
      <c r="AH60" s="36"/>
      <c r="AI60" s="36"/>
      <c r="AJ60" t="s">
        <v>72</v>
      </c>
    </row>
    <row r="61" spans="1:36" ht="15" x14ac:dyDescent="0.25">
      <c r="A61">
        <v>2.54</v>
      </c>
      <c r="B61">
        <v>3.02</v>
      </c>
      <c r="C61">
        <v>3.13</v>
      </c>
      <c r="D61" s="20">
        <f t="shared" si="3"/>
        <v>4.4315433107518176E-2</v>
      </c>
      <c r="E61" s="17">
        <f>IF(OR($A61="",$B61="",$C61=""),"",A61*'MPTO_working_3-way'!$I60)</f>
        <v>2.6525612000930963</v>
      </c>
      <c r="F61" s="21">
        <f>IF(OR($A61="",$B61="",$C61=""),"",B61*'MPTO_working_3-way'!$I60)</f>
        <v>3.1538326079847048</v>
      </c>
      <c r="G61" s="22">
        <f>IF(OR($A61="",$B61="",$C61=""),"",C61*'MPTO_working_3-way'!$I60)</f>
        <v>3.2687073056265317</v>
      </c>
      <c r="H61" s="17">
        <f>IF(OR($A61="",$B61="",$C61=""),"",'MPTO_working_3-way'!E60)</f>
        <v>2.6390169724967616</v>
      </c>
      <c r="I61" s="21">
        <f>IF(OR($A61="",$B61="",$C61=""),"",'MPTO_working_3-way'!F60)</f>
        <v>3.1610156563917995</v>
      </c>
      <c r="J61" s="22">
        <f>IF(OR($A61="",$B61="",$C61=""),"",'MPTO_working_3-way'!G60)</f>
        <v>3.2817334690941538</v>
      </c>
      <c r="K61" s="17">
        <f>IF(OR($A61="",$B61="",$C61=""),"",'OddsRatio_working_3-way'!H60)</f>
        <v>2.6451924124159167</v>
      </c>
      <c r="L61" s="21">
        <f>IF(OR($A61="",$B61="",$C61=""),"",'OddsRatio_working_3-way'!I60)</f>
        <v>3.1579796578442538</v>
      </c>
      <c r="M61" s="22">
        <f>IF(OR($A61="",$B61="",$C61=""),"",'OddsRatio_working_3-way'!J60)</f>
        <v>3.275493401588248</v>
      </c>
      <c r="N61" s="23">
        <f t="shared" si="16"/>
        <v>37.699412928338965</v>
      </c>
      <c r="O61" s="24">
        <f t="shared" si="17"/>
        <v>31.707453257609597</v>
      </c>
      <c r="P61" s="24">
        <f t="shared" si="18"/>
        <v>30.593133814051431</v>
      </c>
      <c r="Q61" t="s">
        <v>108</v>
      </c>
      <c r="R61" t="s">
        <v>145</v>
      </c>
      <c r="S61" s="48" t="s">
        <v>489</v>
      </c>
      <c r="T61" s="35">
        <v>100</v>
      </c>
      <c r="U61" s="35">
        <f t="shared" si="19"/>
        <v>60.629921259842511</v>
      </c>
      <c r="V61" s="35">
        <f t="shared" si="20"/>
        <v>70.326409495548958</v>
      </c>
      <c r="W61" s="35">
        <f t="shared" si="21"/>
        <v>64.788732394366207</v>
      </c>
      <c r="X61" s="35">
        <f t="shared" si="22"/>
        <v>64.884858110084849</v>
      </c>
      <c r="Y61" s="35">
        <f t="shared" si="23"/>
        <v>74.581346345791275</v>
      </c>
      <c r="Z61" s="35">
        <f t="shared" si="24"/>
        <v>69.043669244608523</v>
      </c>
      <c r="AA61" s="35">
        <f t="shared" si="25"/>
        <v>-4.2549368502423377</v>
      </c>
      <c r="AB61" s="35">
        <f t="shared" si="26"/>
        <v>-4.2549368502423164</v>
      </c>
      <c r="AC61" s="35">
        <f t="shared" si="27"/>
        <v>-4.2549368502423164</v>
      </c>
      <c r="AF61">
        <v>2.4300000000000002</v>
      </c>
      <c r="AG61">
        <v>1.57</v>
      </c>
      <c r="AJ61" t="s">
        <v>72</v>
      </c>
    </row>
    <row r="62" spans="1:36" ht="15" x14ac:dyDescent="0.25">
      <c r="A62">
        <v>2.54</v>
      </c>
      <c r="B62">
        <v>3.37</v>
      </c>
      <c r="C62">
        <v>2.84</v>
      </c>
      <c r="D62" s="20">
        <f t="shared" si="3"/>
        <v>4.254936850242319E-2</v>
      </c>
      <c r="E62" s="17">
        <f>IF(OR($A62="",$B62="",$C62=""),"",A62*'MPTO_working_3-way'!$I61)</f>
        <v>2.6480753959961549</v>
      </c>
      <c r="F62" s="21">
        <f>IF(OR($A62="",$B62="",$C62=""),"",B62*'MPTO_working_3-way'!$I61)</f>
        <v>3.5133913718531664</v>
      </c>
      <c r="G62" s="22">
        <f>IF(OR($A62="",$B62="",$C62=""),"",C62*'MPTO_working_3-way'!$I61)</f>
        <v>2.9608402065468815</v>
      </c>
      <c r="H62" s="17">
        <f>IF(OR($A62="",$B62="",$C62=""),"",'MPTO_working_3-way'!E61)</f>
        <v>2.6349234656568066</v>
      </c>
      <c r="I62" s="21">
        <f>IF(OR($A62="",$B62="",$C62=""),"",'MPTO_working_3-way'!F61)</f>
        <v>3.5391617529905224</v>
      </c>
      <c r="J62" s="22">
        <f>IF(OR($A62="",$B62="",$C62=""),"",'MPTO_working_3-way'!G61)</f>
        <v>2.9591966445813496</v>
      </c>
      <c r="K62" s="17">
        <f>IF(OR($A62="",$B62="",$C62=""),"",'OddsRatio_working_3-way'!H61)</f>
        <v>2.6411441581167612</v>
      </c>
      <c r="L62" s="21">
        <f>IF(OR($A62="",$B62="",$C62=""),"",'OddsRatio_working_3-way'!I61)</f>
        <v>3.5256569186602098</v>
      </c>
      <c r="M62" s="22">
        <f>IF(OR($A62="",$B62="",$C62=""),"",'OddsRatio_working_3-way'!J61)</f>
        <v>2.9608475655421032</v>
      </c>
      <c r="N62" s="23">
        <f t="shared" si="16"/>
        <v>37.763275226679085</v>
      </c>
      <c r="O62" s="24">
        <f t="shared" si="17"/>
        <v>28.462527915657233</v>
      </c>
      <c r="P62" s="24">
        <f t="shared" si="18"/>
        <v>33.774196857663689</v>
      </c>
      <c r="Q62" t="s">
        <v>79</v>
      </c>
      <c r="R62" t="s">
        <v>90</v>
      </c>
      <c r="S62" s="48" t="s">
        <v>489</v>
      </c>
      <c r="T62" s="35">
        <v>100</v>
      </c>
      <c r="U62" s="35">
        <f t="shared" si="19"/>
        <v>66.88741721854305</v>
      </c>
      <c r="V62" s="35">
        <f t="shared" si="20"/>
        <v>69.418960244648318</v>
      </c>
      <c r="W62" s="35">
        <f t="shared" si="21"/>
        <v>60.317460317460316</v>
      </c>
      <c r="X62" s="35">
        <f t="shared" si="22"/>
        <v>70.263579437891366</v>
      </c>
      <c r="Y62" s="35">
        <f t="shared" si="23"/>
        <v>72.795122463996648</v>
      </c>
      <c r="Z62" s="35">
        <f t="shared" si="24"/>
        <v>63.693622536808633</v>
      </c>
      <c r="AA62" s="35">
        <f t="shared" si="25"/>
        <v>-3.3761622193483163</v>
      </c>
      <c r="AB62" s="35">
        <f t="shared" si="26"/>
        <v>-3.3761622193483305</v>
      </c>
      <c r="AC62" s="35">
        <f t="shared" si="27"/>
        <v>-3.3761622193483163</v>
      </c>
      <c r="AF62">
        <v>1.95</v>
      </c>
      <c r="AG62">
        <v>1.88</v>
      </c>
      <c r="AJ62" t="s">
        <v>72</v>
      </c>
    </row>
    <row r="63" spans="1:36" ht="15" x14ac:dyDescent="0.25">
      <c r="A63">
        <v>3.02</v>
      </c>
      <c r="B63">
        <v>3.27</v>
      </c>
      <c r="C63">
        <v>2.52</v>
      </c>
      <c r="D63" s="20">
        <f t="shared" si="3"/>
        <v>3.376162219348311E-2</v>
      </c>
      <c r="E63" s="17">
        <f>IF(OR($A63="",$B63="",$C63=""),"",A63*'MPTO_working_3-way'!$I62)</f>
        <v>3.121960099024319</v>
      </c>
      <c r="F63" s="21">
        <f>IF(OR($A63="",$B63="",$C63=""),"",B63*'MPTO_working_3-way'!$I62)</f>
        <v>3.3804005045726897</v>
      </c>
      <c r="G63" s="22">
        <f>IF(OR($A63="",$B63="",$C63=""),"",C63*'MPTO_working_3-way'!$I62)</f>
        <v>2.6050792879275773</v>
      </c>
      <c r="H63" s="17">
        <f>IF(OR($A63="",$B63="",$C63=""),"",'MPTO_working_3-way'!E62)</f>
        <v>3.1262509522211124</v>
      </c>
      <c r="I63" s="21">
        <f>IF(OR($A63="",$B63="",$C63=""),"",'MPTO_working_3-way'!F62)</f>
        <v>3.3949341476297947</v>
      </c>
      <c r="J63" s="22">
        <f>IF(OR($A63="",$B63="",$C63=""),"",'MPTO_working_3-way'!G62)</f>
        <v>2.5935525342729009</v>
      </c>
      <c r="K63" s="17">
        <f>IF(OR($A63="",$B63="",$C63=""),"",'OddsRatio_working_3-way'!H62)</f>
        <v>3.1247488869000164</v>
      </c>
      <c r="L63" s="21">
        <f>IF(OR($A63="",$B63="",$C63=""),"",'OddsRatio_working_3-way'!I62)</f>
        <v>3.3877128580510099</v>
      </c>
      <c r="M63" s="22">
        <f>IF(OR($A63="",$B63="",$C63=""),"",'OddsRatio_working_3-way'!J62)</f>
        <v>2.5988209445980326</v>
      </c>
      <c r="N63" s="23">
        <f t="shared" si="16"/>
        <v>32.031158896378017</v>
      </c>
      <c r="O63" s="24">
        <f t="shared" si="17"/>
        <v>29.582293537327708</v>
      </c>
      <c r="P63" s="24">
        <f t="shared" si="18"/>
        <v>38.38654756629429</v>
      </c>
      <c r="Q63" t="s">
        <v>76</v>
      </c>
      <c r="R63" t="s">
        <v>109</v>
      </c>
      <c r="S63" s="48" t="s">
        <v>489</v>
      </c>
      <c r="T63" s="35">
        <v>100</v>
      </c>
      <c r="U63" s="35">
        <f t="shared" si="19"/>
        <v>42.528735632183903</v>
      </c>
      <c r="V63" s="35">
        <f t="shared" si="20"/>
        <v>73.544973544973558</v>
      </c>
      <c r="W63" s="35">
        <f t="shared" si="21"/>
        <v>79.209979209979196</v>
      </c>
      <c r="X63" s="35">
        <f t="shared" si="22"/>
        <v>47.245047245047253</v>
      </c>
      <c r="Y63" s="35">
        <f t="shared" si="23"/>
        <v>78.26128515783688</v>
      </c>
      <c r="Z63" s="35">
        <f t="shared" si="24"/>
        <v>83.92629082284256</v>
      </c>
      <c r="AA63" s="35">
        <f t="shared" si="25"/>
        <v>-4.7163116128633504</v>
      </c>
      <c r="AB63" s="35">
        <f t="shared" si="26"/>
        <v>-4.716311612863322</v>
      </c>
      <c r="AC63" s="35">
        <f t="shared" si="27"/>
        <v>-4.7163116128633646</v>
      </c>
      <c r="AF63">
        <v>2.36</v>
      </c>
      <c r="AG63">
        <v>1.63</v>
      </c>
      <c r="AJ63" t="s">
        <v>72</v>
      </c>
    </row>
    <row r="64" spans="1:36" ht="15" x14ac:dyDescent="0.25">
      <c r="A64">
        <v>1.74</v>
      </c>
      <c r="B64">
        <v>3.78</v>
      </c>
      <c r="C64">
        <v>4.8099999999999996</v>
      </c>
      <c r="D64" s="20">
        <f t="shared" si="3"/>
        <v>4.7163116128633442E-2</v>
      </c>
      <c r="E64" s="17">
        <f>IF(OR($A64="",$B64="",$C64=""),"",A64*'MPTO_working_3-way'!$I63)</f>
        <v>1.8220638220638221</v>
      </c>
      <c r="F64" s="21">
        <f>IF(OR($A64="",$B64="",$C64=""),"",B64*'MPTO_working_3-way'!$I63)</f>
        <v>3.9582765789662342</v>
      </c>
      <c r="G64" s="22">
        <f>IF(OR($A64="",$B64="",$C64=""),"",C64*'MPTO_working_3-way'!$I63)</f>
        <v>5.0368545885787261</v>
      </c>
      <c r="H64" s="17">
        <f>IF(OR($A64="",$B64="",$C64=""),"",'MPTO_working_3-way'!E63)</f>
        <v>1.7889356317902898</v>
      </c>
      <c r="I64" s="21">
        <f>IF(OR($A64="",$B64="",$C64=""),"",'MPTO_working_3-way'!F63)</f>
        <v>4.0188205248852782</v>
      </c>
      <c r="J64" s="22">
        <f>IF(OR($A64="",$B64="",$C64=""),"",'MPTO_working_3-way'!G63)</f>
        <v>5.203477589227619</v>
      </c>
      <c r="K64" s="17">
        <f>IF(OR($A64="",$B64="",$C64=""),"",'OddsRatio_working_3-way'!H63)</f>
        <v>1.8007740826035576</v>
      </c>
      <c r="L64" s="21">
        <f>IF(OR($A64="",$B64="",$C64=""),"",'OddsRatio_working_3-way'!I63)</f>
        <v>4.0083134454566069</v>
      </c>
      <c r="M64" s="22">
        <f>IF(OR($A64="",$B64="",$C64=""),"",'OddsRatio_working_3-way'!J63)</f>
        <v>5.1229043982696654</v>
      </c>
      <c r="N64" s="23">
        <f t="shared" si="16"/>
        <v>54.882819574745533</v>
      </c>
      <c r="O64" s="24">
        <f t="shared" si="17"/>
        <v>25.263520121708261</v>
      </c>
      <c r="P64" s="24">
        <f t="shared" si="18"/>
        <v>19.853660303546203</v>
      </c>
      <c r="Q64" t="s">
        <v>80</v>
      </c>
      <c r="R64" t="s">
        <v>140</v>
      </c>
      <c r="S64" s="48" t="s">
        <v>489</v>
      </c>
      <c r="T64" s="35">
        <v>100</v>
      </c>
      <c r="U64" s="35">
        <f t="shared" si="19"/>
        <v>54.128440366972484</v>
      </c>
      <c r="V64" s="35">
        <f t="shared" si="20"/>
        <v>69.418960244648318</v>
      </c>
      <c r="W64" s="35">
        <f t="shared" si="21"/>
        <v>73.190348525469176</v>
      </c>
      <c r="X64" s="35">
        <f t="shared" si="22"/>
        <v>57.39069122988252</v>
      </c>
      <c r="Y64" s="35">
        <f t="shared" si="23"/>
        <v>72.681211107558354</v>
      </c>
      <c r="Z64" s="35">
        <f t="shared" si="24"/>
        <v>76.452599388379213</v>
      </c>
      <c r="AA64" s="35">
        <f t="shared" si="25"/>
        <v>-3.2622508629100366</v>
      </c>
      <c r="AB64" s="35">
        <f t="shared" si="26"/>
        <v>-3.2622508629100366</v>
      </c>
      <c r="AC64" s="35">
        <f t="shared" si="27"/>
        <v>-3.2622508629100366</v>
      </c>
      <c r="AF64">
        <v>2.0299999999999998</v>
      </c>
      <c r="AG64">
        <v>1.85</v>
      </c>
      <c r="AJ64" t="s">
        <v>72</v>
      </c>
    </row>
    <row r="65" spans="1:36" ht="15" x14ac:dyDescent="0.25">
      <c r="A65">
        <v>2.1800000000000002</v>
      </c>
      <c r="B65">
        <v>3.27</v>
      </c>
      <c r="C65">
        <v>3.73</v>
      </c>
      <c r="D65" s="20">
        <f t="shared" si="3"/>
        <v>3.2622508629100322E-2</v>
      </c>
      <c r="E65" s="17">
        <f>IF(OR($A65="",$B65="",$C65=""),"",A65*'MPTO_working_3-way'!$I64)</f>
        <v>2.251117068811439</v>
      </c>
      <c r="F65" s="21">
        <f>IF(OR($A65="",$B65="",$C65=""),"",B65*'MPTO_working_3-way'!$I64)</f>
        <v>3.3766756032171581</v>
      </c>
      <c r="G65" s="22">
        <f>IF(OR($A65="",$B65="",$C65=""),"",C65*'MPTO_working_3-way'!$I64)</f>
        <v>3.8516819571865444</v>
      </c>
      <c r="H65" s="17">
        <f>IF(OR($A65="",$B65="",$C65=""),"",'MPTO_working_3-way'!E64)</f>
        <v>2.2329332218635396</v>
      </c>
      <c r="I65" s="21">
        <f>IF(OR($A65="",$B65="",$C65=""),"",'MPTO_working_3-way'!F64)</f>
        <v>3.3905634677217593</v>
      </c>
      <c r="J65" s="22">
        <f>IF(OR($A65="",$B65="",$C65=""),"",'MPTO_working_3-way'!G64)</f>
        <v>3.887687126146131</v>
      </c>
      <c r="K65" s="17">
        <f>IF(OR($A65="",$B65="",$C65=""),"",'OddsRatio_working_3-way'!H64)</f>
        <v>2.2405555332790121</v>
      </c>
      <c r="L65" s="21">
        <f>IF(OR($A65="",$B65="",$C65=""),"",'OddsRatio_working_3-way'!I64)</f>
        <v>3.3864924241892864</v>
      </c>
      <c r="M65" s="22">
        <f>IF(OR($A65="",$B65="",$C65=""),"",'OddsRatio_working_3-way'!J64)</f>
        <v>3.8700988185183913</v>
      </c>
      <c r="N65" s="23">
        <f t="shared" si="16"/>
        <v>44.422389837236992</v>
      </c>
      <c r="O65" s="24">
        <f t="shared" si="17"/>
        <v>29.614926558158</v>
      </c>
      <c r="P65" s="24">
        <f t="shared" si="18"/>
        <v>25.962683604605001</v>
      </c>
      <c r="Q65" t="s">
        <v>114</v>
      </c>
      <c r="R65" t="s">
        <v>77</v>
      </c>
      <c r="S65" s="48" t="s">
        <v>489</v>
      </c>
      <c r="T65" s="35">
        <v>100</v>
      </c>
      <c r="U65" s="35">
        <f t="shared" si="19"/>
        <v>52.38095238095238</v>
      </c>
      <c r="V65" s="35">
        <f t="shared" si="20"/>
        <v>69.135802469135797</v>
      </c>
      <c r="W65" s="35">
        <f t="shared" si="21"/>
        <v>73.890339425587456</v>
      </c>
      <c r="X65" s="35">
        <f t="shared" si="22"/>
        <v>56.973858105276733</v>
      </c>
      <c r="Y65" s="35">
        <f t="shared" si="23"/>
        <v>73.72870819346015</v>
      </c>
      <c r="Z65" s="35">
        <f t="shared" si="24"/>
        <v>78.483245149911809</v>
      </c>
      <c r="AA65" s="35">
        <f t="shared" si="25"/>
        <v>-4.5929057243243534</v>
      </c>
      <c r="AB65" s="35">
        <f t="shared" si="26"/>
        <v>-4.5929057243243534</v>
      </c>
      <c r="AC65" s="35">
        <f t="shared" si="27"/>
        <v>-4.5929057243243534</v>
      </c>
      <c r="AF65">
        <v>2.31</v>
      </c>
      <c r="AG65">
        <v>1.65</v>
      </c>
      <c r="AJ65" t="s">
        <v>72</v>
      </c>
    </row>
    <row r="66" spans="1:36" ht="15" x14ac:dyDescent="0.25">
      <c r="A66">
        <v>2.1</v>
      </c>
      <c r="B66">
        <v>3.24</v>
      </c>
      <c r="C66">
        <v>3.83</v>
      </c>
      <c r="D66" s="20">
        <f t="shared" si="3"/>
        <v>4.5929057243243365E-2</v>
      </c>
      <c r="E66" s="17">
        <f>IF(OR($A66="",$B66="",$C66=""),"",A66*'MPTO_working_3-way'!$I65)</f>
        <v>2.196451020210811</v>
      </c>
      <c r="F66" s="21">
        <f>IF(OR($A66="",$B66="",$C66=""),"",B66*'MPTO_working_3-way'!$I65)</f>
        <v>3.3888101454681085</v>
      </c>
      <c r="G66" s="22">
        <f>IF(OR($A66="",$B66="",$C66=""),"",C66*'MPTO_working_3-way'!$I65)</f>
        <v>4.0059082892416225</v>
      </c>
      <c r="H66" s="17">
        <f>IF(OR($A66="",$B66="",$C66=""),"",'MPTO_working_3-way'!E65)</f>
        <v>2.1697584727699031</v>
      </c>
      <c r="I66" s="21">
        <f>IF(OR($A66="",$B66="",$C66=""),"",'MPTO_working_3-way'!F65)</f>
        <v>3.4091030397538469</v>
      </c>
      <c r="J66" s="22">
        <f>IF(OR($A66="",$B66="",$C66=""),"",'MPTO_working_3-way'!G65)</f>
        <v>4.0685647552552355</v>
      </c>
      <c r="K66" s="17">
        <f>IF(OR($A66="",$B66="",$C66=""),"",'OddsRatio_working_3-way'!H65)</f>
        <v>2.1806673173040427</v>
      </c>
      <c r="L66" s="21">
        <f>IF(OR($A66="",$B66="",$C66=""),"",'OddsRatio_working_3-way'!I65)</f>
        <v>3.4042679916009599</v>
      </c>
      <c r="M66" s="22">
        <f>IF(OR($A66="",$B66="",$C66=""),"",'OddsRatio_working_3-way'!J65)</f>
        <v>4.0375350072458556</v>
      </c>
      <c r="N66" s="23">
        <f t="shared" si="16"/>
        <v>45.52798996191693</v>
      </c>
      <c r="O66" s="24">
        <f t="shared" si="17"/>
        <v>29.508882382723932</v>
      </c>
      <c r="P66" s="24">
        <f t="shared" si="18"/>
        <v>24.963127655359148</v>
      </c>
      <c r="Q66" t="s">
        <v>139</v>
      </c>
      <c r="R66" t="s">
        <v>143</v>
      </c>
      <c r="S66" s="48" t="s">
        <v>489</v>
      </c>
      <c r="T66" s="35">
        <v>100</v>
      </c>
      <c r="U66" s="35">
        <f t="shared" si="19"/>
        <v>58.677685950413228</v>
      </c>
      <c r="V66" s="35">
        <f t="shared" si="20"/>
        <v>67.320261437908499</v>
      </c>
      <c r="W66" s="35">
        <f t="shared" si="21"/>
        <v>69.6048632218845</v>
      </c>
      <c r="X66" s="35">
        <f t="shared" si="22"/>
        <v>63.074875340207001</v>
      </c>
      <c r="Y66" s="35">
        <f t="shared" si="23"/>
        <v>71.71745082770228</v>
      </c>
      <c r="Z66" s="35">
        <f t="shared" si="24"/>
        <v>74.00205261167828</v>
      </c>
      <c r="AA66" s="35">
        <f t="shared" si="25"/>
        <v>-4.3971893897937733</v>
      </c>
      <c r="AB66" s="35">
        <f t="shared" si="26"/>
        <v>-4.3971893897937804</v>
      </c>
      <c r="AC66" s="35">
        <f t="shared" si="27"/>
        <v>-4.3971893897937804</v>
      </c>
      <c r="AF66">
        <v>1.96</v>
      </c>
      <c r="AG66">
        <v>1.91</v>
      </c>
      <c r="AJ66" t="s">
        <v>72</v>
      </c>
    </row>
    <row r="67" spans="1:36" ht="15" x14ac:dyDescent="0.25">
      <c r="A67">
        <v>2.42</v>
      </c>
      <c r="B67">
        <v>3.06</v>
      </c>
      <c r="C67">
        <v>3.29</v>
      </c>
      <c r="D67" s="20">
        <f t="shared" si="3"/>
        <v>4.3971893897937875E-2</v>
      </c>
      <c r="E67" s="17">
        <f>IF(OR($A67="",$B67="",$C67=""),"",A67*'MPTO_working_3-way'!$I66)</f>
        <v>2.5264119832330096</v>
      </c>
      <c r="F67" s="21">
        <f>IF(OR($A67="",$B67="",$C67=""),"",B67*'MPTO_working_3-way'!$I66)</f>
        <v>3.19455399532769</v>
      </c>
      <c r="G67" s="22">
        <f>IF(OR($A67="",$B67="",$C67=""),"",C67*'MPTO_working_3-way'!$I66)</f>
        <v>3.4346675309242158</v>
      </c>
      <c r="H67" s="17">
        <f>IF(OR($A67="",$B67="",$C67=""),"",'MPTO_working_3-way'!E66)</f>
        <v>2.5089957374483487</v>
      </c>
      <c r="I67" s="21">
        <f>IF(OR($A67="",$B67="",$C67=""),"",'MPTO_working_3-way'!F66)</f>
        <v>3.2036897519727705</v>
      </c>
      <c r="J67" s="22">
        <f>IF(OR($A67="",$B67="",$C67=""),"",'MPTO_working_3-way'!G66)</f>
        <v>3.4566902827938382</v>
      </c>
      <c r="K67" s="17">
        <f>IF(OR($A67="",$B67="",$C67=""),"",'OddsRatio_working_3-way'!H66)</f>
        <v>2.516732571619904</v>
      </c>
      <c r="L67" s="21">
        <f>IF(OR($A67="",$B67="",$C67=""),"",'OddsRatio_working_3-way'!I66)</f>
        <v>3.200330350378171</v>
      </c>
      <c r="M67" s="22">
        <f>IF(OR($A67="",$B67="",$C67=""),"",'OddsRatio_working_3-way'!J66)</f>
        <v>3.4459983021194227</v>
      </c>
      <c r="N67" s="23">
        <f t="shared" si="16"/>
        <v>39.581826188154622</v>
      </c>
      <c r="O67" s="24">
        <f t="shared" si="17"/>
        <v>31.303274305664765</v>
      </c>
      <c r="P67" s="24">
        <f t="shared" si="18"/>
        <v>29.114899506180603</v>
      </c>
      <c r="Q67" t="s">
        <v>82</v>
      </c>
      <c r="R67" t="s">
        <v>70</v>
      </c>
      <c r="S67" s="48" t="s">
        <v>489</v>
      </c>
      <c r="T67" s="35">
        <v>100</v>
      </c>
      <c r="U67" s="35">
        <f t="shared" si="19"/>
        <v>58.847736625514408</v>
      </c>
      <c r="V67" s="35">
        <f t="shared" si="20"/>
        <v>69.040247678018574</v>
      </c>
      <c r="W67" s="35">
        <f t="shared" si="21"/>
        <v>67.741935483870961</v>
      </c>
      <c r="X67" s="35">
        <f t="shared" si="22"/>
        <v>63.217816838110451</v>
      </c>
      <c r="Y67" s="35">
        <f t="shared" si="23"/>
        <v>73.410327890614624</v>
      </c>
      <c r="Z67" s="35">
        <f t="shared" si="24"/>
        <v>72.112015696467012</v>
      </c>
      <c r="AA67" s="35">
        <f t="shared" si="25"/>
        <v>-4.3700802125960436</v>
      </c>
      <c r="AB67" s="35">
        <f t="shared" si="26"/>
        <v>-4.3700802125960507</v>
      </c>
      <c r="AC67" s="35">
        <f t="shared" si="27"/>
        <v>-4.3700802125960507</v>
      </c>
      <c r="AF67">
        <v>2.6</v>
      </c>
      <c r="AG67">
        <v>1.51</v>
      </c>
      <c r="AJ67" t="s">
        <v>72</v>
      </c>
    </row>
    <row r="68" spans="1:36" ht="15" x14ac:dyDescent="0.25">
      <c r="A68">
        <v>2.4300000000000002</v>
      </c>
      <c r="B68">
        <v>3.23</v>
      </c>
      <c r="C68">
        <v>3.1</v>
      </c>
      <c r="D68" s="20">
        <f t="shared" ref="D68:D131" si="28">IF(OR($A68="",$B68="",$C68=""),"",(1/A68)+(1/B68)+(1/C68)-1)</f>
        <v>4.3700802125960392E-2</v>
      </c>
      <c r="E68" s="17">
        <f>IF(OR($A68="",$B68="",$C68=""),"",A68*'MPTO_working_3-way'!$I67)</f>
        <v>2.5361929491660837</v>
      </c>
      <c r="F68" s="21">
        <f>IF(OR($A68="",$B68="",$C68=""),"",B68*'MPTO_working_3-way'!$I67)</f>
        <v>3.371153590866852</v>
      </c>
      <c r="G68" s="22">
        <f>IF(OR($A68="",$B68="",$C68=""),"",C68*'MPTO_working_3-way'!$I67)</f>
        <v>3.2354724865904774</v>
      </c>
      <c r="H68" s="17">
        <f>IF(OR($A68="",$B68="",$C68=""),"",'MPTO_working_3-way'!E67)</f>
        <v>2.5191727962302193</v>
      </c>
      <c r="I68" s="21">
        <f>IF(OR($A68="",$B68="",$C68=""),"",'MPTO_working_3-way'!F67)</f>
        <v>3.3894790461786912</v>
      </c>
      <c r="J68" s="22">
        <f>IF(OR($A68="",$B68="",$C68=""),"",'MPTO_working_3-way'!G67)</f>
        <v>3.2466087187030066</v>
      </c>
      <c r="K68" s="17">
        <f>IF(OR($A68="",$B68="",$C68=""),"",'OddsRatio_working_3-way'!H67)</f>
        <v>2.5267282202226249</v>
      </c>
      <c r="L68" s="21">
        <f>IF(OR($A68="",$B68="",$C68=""),"",'OddsRatio_working_3-way'!I67)</f>
        <v>3.3808419098576588</v>
      </c>
      <c r="M68" s="22">
        <f>IF(OR($A68="",$B68="",$C68=""),"",'OddsRatio_working_3-way'!J67)</f>
        <v>3.2420484352919665</v>
      </c>
      <c r="N68" s="23">
        <f t="shared" si="16"/>
        <v>39.429176724460433</v>
      </c>
      <c r="O68" s="24">
        <f t="shared" si="17"/>
        <v>29.663436359268992</v>
      </c>
      <c r="P68" s="24">
        <f t="shared" si="18"/>
        <v>30.907386916270589</v>
      </c>
      <c r="Q68" t="s">
        <v>141</v>
      </c>
      <c r="R68" t="s">
        <v>81</v>
      </c>
      <c r="S68" s="48" t="s">
        <v>489</v>
      </c>
      <c r="T68" s="35">
        <v>100</v>
      </c>
      <c r="U68" s="35">
        <f t="shared" si="19"/>
        <v>70.059880239520965</v>
      </c>
      <c r="V68" s="35">
        <f t="shared" si="20"/>
        <v>69.969969969969966</v>
      </c>
      <c r="W68" s="35">
        <f t="shared" si="21"/>
        <v>55.55555555555555</v>
      </c>
      <c r="X68" s="35">
        <f t="shared" si="22"/>
        <v>74.474474474474476</v>
      </c>
      <c r="Y68" s="35">
        <f t="shared" si="23"/>
        <v>74.384564204923493</v>
      </c>
      <c r="Z68" s="35">
        <f t="shared" si="24"/>
        <v>59.970149790509076</v>
      </c>
      <c r="AA68" s="35">
        <f t="shared" si="25"/>
        <v>-4.4145942349535119</v>
      </c>
      <c r="AB68" s="35">
        <f t="shared" si="26"/>
        <v>-4.4145942349535261</v>
      </c>
      <c r="AC68" s="35">
        <f t="shared" si="27"/>
        <v>-4.4145942349535261</v>
      </c>
      <c r="AF68">
        <v>2.1800000000000002</v>
      </c>
      <c r="AG68">
        <v>1.7</v>
      </c>
      <c r="AJ68" t="s">
        <v>72</v>
      </c>
    </row>
    <row r="69" spans="1:36" ht="15" x14ac:dyDescent="0.25">
      <c r="A69">
        <v>3.34</v>
      </c>
      <c r="B69">
        <v>3.33</v>
      </c>
      <c r="C69">
        <v>2.25</v>
      </c>
      <c r="D69" s="20">
        <f t="shared" si="28"/>
        <v>4.4145942349535172E-2</v>
      </c>
      <c r="E69" s="17">
        <f>IF(OR($A69="",$B69="",$C69=""),"",A69*'MPTO_working_3-way'!$I68)</f>
        <v>3.4874474474474475</v>
      </c>
      <c r="F69" s="21">
        <f>IF(OR($A69="",$B69="",$C69=""),"",B69*'MPTO_working_3-way'!$I68)</f>
        <v>3.4770059880239521</v>
      </c>
      <c r="G69" s="22">
        <f>IF(OR($A69="",$B69="",$C69=""),"",C69*'MPTO_working_3-way'!$I68)</f>
        <v>2.3493283702864542</v>
      </c>
      <c r="H69" s="17">
        <f>IF(OR($A69="",$B69="",$C69=""),"",'MPTO_working_3-way'!E68)</f>
        <v>3.512643436151174</v>
      </c>
      <c r="I69" s="21">
        <f>IF(OR($A69="",$B69="",$C69=""),"",'MPTO_working_3-way'!F68)</f>
        <v>3.5015846363731766</v>
      </c>
      <c r="J69" s="22">
        <f>IF(OR($A69="",$B69="",$C69=""),"",'MPTO_working_3-way'!G68)</f>
        <v>2.3270472710027481</v>
      </c>
      <c r="K69" s="17">
        <f>IF(OR($A69="",$B69="",$C69=""),"",'OddsRatio_working_3-way'!H68)</f>
        <v>3.5018478710087488</v>
      </c>
      <c r="L69" s="21">
        <f>IF(OR($A69="",$B69="",$C69=""),"",'OddsRatio_working_3-way'!I68)</f>
        <v>3.4911562134403358</v>
      </c>
      <c r="M69" s="22">
        <f>IF(OR($A69="",$B69="",$C69=""),"",'OddsRatio_working_3-way'!J68)</f>
        <v>2.3364571960516827</v>
      </c>
      <c r="N69" s="23">
        <f t="shared" ref="N69:N132" si="29">(1/E69)* 100</f>
        <v>28.674267213171216</v>
      </c>
      <c r="O69" s="24">
        <f t="shared" ref="O69:O132" si="30">(1/F69)* 100</f>
        <v>28.760376123721283</v>
      </c>
      <c r="P69" s="24">
        <f t="shared" ref="P69:P132" si="31">(1/G69)* 100</f>
        <v>42.565356663107494</v>
      </c>
      <c r="Q69" t="s">
        <v>85</v>
      </c>
      <c r="R69" t="s">
        <v>91</v>
      </c>
      <c r="S69" s="48" t="s">
        <v>489</v>
      </c>
      <c r="T69" s="35">
        <v>100</v>
      </c>
      <c r="U69" s="35">
        <f t="shared" ref="U69:U132" si="32">(1/A70)*((T69*A70)-T69)</f>
        <v>56.521739130434774</v>
      </c>
      <c r="V69" s="35">
        <f t="shared" ref="V69:V132" si="33">(1/B70)*((T69*B70)-T69)</f>
        <v>70.149253731343279</v>
      </c>
      <c r="W69" s="35">
        <f t="shared" ref="W69:W132" si="34">(1/C70)*((T69*C70)-T69)</f>
        <v>68.944099378881987</v>
      </c>
      <c r="X69" s="35">
        <f t="shared" ref="X69:X132" si="35">((1/B70)+(1/C70))*T69</f>
        <v>60.90664688977472</v>
      </c>
      <c r="Y69" s="35">
        <f t="shared" ref="Y69:Y132" si="36">((1/A70)+(1/C70))*T69</f>
        <v>74.534161490683232</v>
      </c>
      <c r="Z69" s="35">
        <f t="shared" ref="Z69:Z132" si="37">((1/A70)+(1/B70))*T69</f>
        <v>73.329007138221939</v>
      </c>
      <c r="AA69" s="35">
        <f t="shared" ref="AA69:AA132" si="38">U69-X69</f>
        <v>-4.3849077593399457</v>
      </c>
      <c r="AB69" s="35">
        <f t="shared" ref="AB69:AB132" si="39">V69-Y69</f>
        <v>-4.3849077593399528</v>
      </c>
      <c r="AC69" s="35">
        <f t="shared" ref="AC69:AC132" si="40">W69-Z69</f>
        <v>-4.3849077593399528</v>
      </c>
      <c r="AF69">
        <v>2.1</v>
      </c>
      <c r="AG69">
        <v>1.75</v>
      </c>
      <c r="AJ69" t="s">
        <v>72</v>
      </c>
    </row>
    <row r="70" spans="1:36" ht="15" x14ac:dyDescent="0.25">
      <c r="A70">
        <v>2.2999999999999998</v>
      </c>
      <c r="B70">
        <v>3.35</v>
      </c>
      <c r="C70">
        <v>3.22</v>
      </c>
      <c r="D70" s="20">
        <f t="shared" si="28"/>
        <v>4.384907759339951E-2</v>
      </c>
      <c r="E70" s="17">
        <f>IF(OR($A70="",$B70="",$C70=""),"",A70*'MPTO_working_3-way'!$I69)</f>
        <v>2.4008528784648187</v>
      </c>
      <c r="F70" s="21">
        <f>IF(OR($A70="",$B70="",$C70=""),"",B70*'MPTO_working_3-way'!$I69)</f>
        <v>3.4968944099378882</v>
      </c>
      <c r="G70" s="22">
        <f>IF(OR($A70="",$B70="",$C70=""),"",C70*'MPTO_working_3-way'!$I69)</f>
        <v>3.3611940298507466</v>
      </c>
      <c r="H70" s="17">
        <f>IF(OR($A70="",$B70="",$C70=""),"",'MPTO_working_3-way'!E69)</f>
        <v>2.3800102963889094</v>
      </c>
      <c r="I70" s="21">
        <f>IF(OR($A70="",$B70="",$C70=""),"",'MPTO_working_3-way'!F69)</f>
        <v>3.522477413736802</v>
      </c>
      <c r="J70" s="22">
        <f>IF(OR($A70="",$B70="",$C70=""),"",'MPTO_working_3-way'!G69)</f>
        <v>3.3790331001357421</v>
      </c>
      <c r="K70" s="17">
        <f>IF(OR($A70="",$B70="",$C70=""),"",'OddsRatio_working_3-way'!H69)</f>
        <v>2.3889469156972609</v>
      </c>
      <c r="L70" s="21">
        <f>IF(OR($A70="",$B70="",$C70=""),"",'OddsRatio_working_3-way'!I69)</f>
        <v>3.5107886552988949</v>
      </c>
      <c r="M70" s="22">
        <f>IF(OR($A70="",$B70="",$C70=""),"",'OddsRatio_working_3-way'!J69)</f>
        <v>3.3718939637291676</v>
      </c>
      <c r="N70" s="23">
        <f t="shared" si="29"/>
        <v>41.651865008880996</v>
      </c>
      <c r="O70" s="24">
        <f t="shared" si="30"/>
        <v>28.596802841918294</v>
      </c>
      <c r="P70" s="24">
        <f t="shared" si="31"/>
        <v>29.75133214920071</v>
      </c>
      <c r="Q70" t="s">
        <v>142</v>
      </c>
      <c r="R70" t="s">
        <v>69</v>
      </c>
      <c r="S70" s="48" t="s">
        <v>489</v>
      </c>
      <c r="T70" s="35">
        <v>100</v>
      </c>
      <c r="U70" s="35">
        <f t="shared" si="32"/>
        <v>39.393939393939398</v>
      </c>
      <c r="V70" s="35">
        <f t="shared" si="33"/>
        <v>76.470588235294116</v>
      </c>
      <c r="W70" s="35">
        <f t="shared" si="34"/>
        <v>78.260869565217391</v>
      </c>
      <c r="X70" s="35">
        <f t="shared" si="35"/>
        <v>45.268542199488493</v>
      </c>
      <c r="Y70" s="35">
        <f t="shared" si="36"/>
        <v>82.345191040843218</v>
      </c>
      <c r="Z70" s="35">
        <f t="shared" si="37"/>
        <v>84.135472370766479</v>
      </c>
      <c r="AA70" s="35">
        <f t="shared" si="38"/>
        <v>-5.8746028055490953</v>
      </c>
      <c r="AB70" s="35">
        <f t="shared" si="39"/>
        <v>-5.8746028055491024</v>
      </c>
      <c r="AC70" s="35">
        <f t="shared" si="40"/>
        <v>-5.8746028055490882</v>
      </c>
      <c r="AF70">
        <v>2.0499999999999998</v>
      </c>
      <c r="AG70">
        <v>1.83</v>
      </c>
      <c r="AJ70" t="s">
        <v>72</v>
      </c>
    </row>
    <row r="71" spans="1:36" ht="15" x14ac:dyDescent="0.25">
      <c r="A71">
        <v>1.65</v>
      </c>
      <c r="B71">
        <v>4.25</v>
      </c>
      <c r="C71">
        <v>4.5999999999999996</v>
      </c>
      <c r="D71" s="20">
        <f t="shared" si="28"/>
        <v>5.8746028055491006E-2</v>
      </c>
      <c r="E71" s="17">
        <f>IF(OR($A71="",$B71="",$C71=""),"",A71*'MPTO_working_3-way'!$I70)</f>
        <v>1.7469309462915601</v>
      </c>
      <c r="F71" s="21">
        <f>IF(OR($A71="",$B71="",$C71=""),"",B71*'MPTO_working_3-way'!$I70)</f>
        <v>4.4996706192358369</v>
      </c>
      <c r="G71" s="22">
        <f>IF(OR($A71="",$B71="",$C71=""),"",C71*'MPTO_working_3-way'!$I70)</f>
        <v>4.8702317290552584</v>
      </c>
      <c r="H71" s="17">
        <f>IF(OR($A71="",$B71="",$C71=""),"",'MPTO_working_3-way'!E70)</f>
        <v>1.705092062373359</v>
      </c>
      <c r="I71" s="21">
        <f>IF(OR($A71="",$B71="",$C71=""),"",'MPTO_working_3-way'!F70)</f>
        <v>4.6358083832335337</v>
      </c>
      <c r="J71" s="22">
        <f>IF(OR($A71="",$B71="",$C71=""),"",'MPTO_working_3-way'!G70)</f>
        <v>5.0553741674284964</v>
      </c>
      <c r="K71" s="17">
        <f>IF(OR($A71="",$B71="",$C71=""),"",'OddsRatio_working_3-way'!H70)</f>
        <v>1.719097491148841</v>
      </c>
      <c r="L71" s="21">
        <f>IF(OR($A71="",$B71="",$C71=""),"",'OddsRatio_working_3-way'!I70)</f>
        <v>4.5954874557442045</v>
      </c>
      <c r="M71" s="22">
        <f>IF(OR($A71="",$B71="",$C71=""),"",'OddsRatio_working_3-way'!J70)</f>
        <v>4.9826937971320406</v>
      </c>
      <c r="N71" s="23">
        <f t="shared" si="29"/>
        <v>57.243247200058555</v>
      </c>
      <c r="O71" s="24">
        <f t="shared" si="30"/>
        <v>22.223848912963913</v>
      </c>
      <c r="P71" s="24">
        <f t="shared" si="31"/>
        <v>20.532903886977529</v>
      </c>
      <c r="Q71" t="s">
        <v>115</v>
      </c>
      <c r="R71" t="s">
        <v>477</v>
      </c>
      <c r="S71" s="48" t="s">
        <v>489</v>
      </c>
      <c r="T71" s="35">
        <v>100</v>
      </c>
      <c r="U71" s="35">
        <f t="shared" si="32"/>
        <v>47.643979057591622</v>
      </c>
      <c r="V71" s="35">
        <f t="shared" si="33"/>
        <v>71.346704871060169</v>
      </c>
      <c r="W71" s="35">
        <f t="shared" si="34"/>
        <v>75.186104218362274</v>
      </c>
      <c r="X71" s="35">
        <f t="shared" si="35"/>
        <v>53.467190910577543</v>
      </c>
      <c r="Y71" s="35">
        <f t="shared" si="36"/>
        <v>77.169916724046089</v>
      </c>
      <c r="Z71" s="35">
        <f t="shared" si="37"/>
        <v>81.009316071348209</v>
      </c>
      <c r="AA71" s="35">
        <f t="shared" si="38"/>
        <v>-5.8232118529859207</v>
      </c>
      <c r="AB71" s="35">
        <f t="shared" si="39"/>
        <v>-5.8232118529859207</v>
      </c>
      <c r="AC71" s="35">
        <f t="shared" si="40"/>
        <v>-5.8232118529859349</v>
      </c>
      <c r="AF71">
        <v>1.81</v>
      </c>
      <c r="AG71">
        <v>2.0299999999999998</v>
      </c>
      <c r="AJ71" t="s">
        <v>73</v>
      </c>
    </row>
    <row r="72" spans="1:36" ht="15" x14ac:dyDescent="0.25">
      <c r="A72">
        <v>1.91</v>
      </c>
      <c r="B72">
        <v>3.49</v>
      </c>
      <c r="C72">
        <v>4.03</v>
      </c>
      <c r="D72" s="20">
        <f t="shared" si="28"/>
        <v>5.82321185298591E-2</v>
      </c>
      <c r="E72" s="17">
        <f>IF(OR($A72="",$B72="",$C72=""),"",A72*'MPTO_working_3-way'!$I71)</f>
        <v>2.0212233463920306</v>
      </c>
      <c r="F72" s="21">
        <f>IF(OR($A72="",$B72="",$C72=""),"",B72*'MPTO_working_3-way'!$I71)</f>
        <v>3.6932300936692086</v>
      </c>
      <c r="G72" s="22">
        <f>IF(OR($A72="",$B72="",$C72=""),"",C72*'MPTO_working_3-way'!$I71)</f>
        <v>4.2646754376753329</v>
      </c>
      <c r="H72" s="17">
        <f>IF(OR($A72="",$B72="",$C72=""),"",'MPTO_working_3-way'!E71)</f>
        <v>1.9835386002733904</v>
      </c>
      <c r="I72" s="21">
        <f>IF(OR($A72="",$B72="",$C72=""),"",'MPTO_working_3-way'!F71)</f>
        <v>3.7436043545448703</v>
      </c>
      <c r="J72" s="22">
        <f>IF(OR($A72="",$B72="",$C72=""),"",'MPTO_working_3-way'!G71)</f>
        <v>4.3720003665090763</v>
      </c>
      <c r="K72" s="17">
        <f>IF(OR($A72="",$B72="",$C72=""),"",'OddsRatio_working_3-way'!H71)</f>
        <v>1.997776783943966</v>
      </c>
      <c r="L72" s="21">
        <f>IF(OR($A72="",$B72="",$C72=""),"",'OddsRatio_working_3-way'!I71)</f>
        <v>3.7301804307917314</v>
      </c>
      <c r="M72" s="22">
        <f>IF(OR($A72="",$B72="",$C72=""),"",'OddsRatio_working_3-way'!J71)</f>
        <v>4.322267753132107</v>
      </c>
      <c r="N72" s="23">
        <f t="shared" si="29"/>
        <v>49.474987600209666</v>
      </c>
      <c r="O72" s="24">
        <f t="shared" si="30"/>
        <v>27.076569145100411</v>
      </c>
      <c r="P72" s="24">
        <f t="shared" si="31"/>
        <v>23.448443254689934</v>
      </c>
      <c r="Q72" t="s">
        <v>146</v>
      </c>
      <c r="R72" t="s">
        <v>84</v>
      </c>
      <c r="S72" s="48" t="s">
        <v>489</v>
      </c>
      <c r="T72" s="35">
        <v>100</v>
      </c>
      <c r="U72" s="35">
        <f t="shared" si="32"/>
        <v>51.219512195121943</v>
      </c>
      <c r="V72" s="35">
        <f t="shared" si="33"/>
        <v>68.253968253968253</v>
      </c>
      <c r="W72" s="35">
        <f t="shared" si="34"/>
        <v>74.747474747474755</v>
      </c>
      <c r="X72" s="35">
        <f t="shared" si="35"/>
        <v>56.998556998557007</v>
      </c>
      <c r="Y72" s="35">
        <f t="shared" si="36"/>
        <v>74.033013057403309</v>
      </c>
      <c r="Z72" s="35">
        <f t="shared" si="37"/>
        <v>80.526519550909796</v>
      </c>
      <c r="AA72" s="35">
        <f t="shared" si="38"/>
        <v>-5.7790448034350632</v>
      </c>
      <c r="AB72" s="35">
        <f t="shared" si="39"/>
        <v>-5.7790448034350561</v>
      </c>
      <c r="AC72" s="35">
        <f t="shared" si="40"/>
        <v>-5.7790448034350419</v>
      </c>
      <c r="AF72">
        <v>2.15</v>
      </c>
      <c r="AG72">
        <v>1.69</v>
      </c>
      <c r="AJ72" t="s">
        <v>73</v>
      </c>
    </row>
    <row r="73" spans="1:36" ht="15" x14ac:dyDescent="0.25">
      <c r="A73">
        <v>2.0499999999999998</v>
      </c>
      <c r="B73">
        <v>3.15</v>
      </c>
      <c r="C73">
        <v>3.96</v>
      </c>
      <c r="D73" s="20">
        <f t="shared" si="28"/>
        <v>5.7790448034350517E-2</v>
      </c>
      <c r="E73" s="17">
        <f>IF(OR($A73="",$B73="",$C73=""),"",A73*'MPTO_working_3-way'!$I72)</f>
        <v>2.1684704184704184</v>
      </c>
      <c r="F73" s="21">
        <f>IF(OR($A73="",$B73="",$C73=""),"",B73*'MPTO_working_3-way'!$I72)</f>
        <v>3.332039911308204</v>
      </c>
      <c r="G73" s="22">
        <f>IF(OR($A73="",$B73="",$C73=""),"",C73*'MPTO_working_3-way'!$I72)</f>
        <v>4.1888501742160278</v>
      </c>
      <c r="H73" s="17">
        <f>IF(OR($A73="",$B73="",$C73=""),"",'MPTO_working_3-way'!E72)</f>
        <v>2.134283138865241</v>
      </c>
      <c r="I73" s="21">
        <f>IF(OR($A73="",$B73="",$C73=""),"",'MPTO_working_3-way'!F72)</f>
        <v>3.3534896530018097</v>
      </c>
      <c r="J73" s="22">
        <f>IF(OR($A73="",$B73="",$C73=""),"",'MPTO_working_3-way'!G72)</f>
        <v>4.2870291203540711</v>
      </c>
      <c r="K73" s="17">
        <f>IF(OR($A73="",$B73="",$C73=""),"",'OddsRatio_working_3-way'!H72)</f>
        <v>2.1480976738498683</v>
      </c>
      <c r="L73" s="21">
        <f>IF(OR($A73="",$B73="",$C73=""),"",'OddsRatio_working_3-way'!I72)</f>
        <v>3.3508666655021129</v>
      </c>
      <c r="M73" s="22">
        <f>IF(OR($A73="",$B73="",$C73=""),"",'OddsRatio_working_3-way'!J72)</f>
        <v>4.236542013900582</v>
      </c>
      <c r="N73" s="23">
        <f t="shared" si="29"/>
        <v>46.115454999168193</v>
      </c>
      <c r="O73" s="24">
        <f t="shared" si="30"/>
        <v>30.011645316918983</v>
      </c>
      <c r="P73" s="24">
        <f t="shared" si="31"/>
        <v>23.872899683912827</v>
      </c>
      <c r="Q73" t="s">
        <v>231</v>
      </c>
      <c r="R73" t="s">
        <v>167</v>
      </c>
      <c r="S73" s="48" t="s">
        <v>489</v>
      </c>
      <c r="T73" s="35">
        <v>100</v>
      </c>
      <c r="U73" s="35">
        <f t="shared" si="32"/>
        <v>39.393939393939398</v>
      </c>
      <c r="V73" s="35">
        <f t="shared" si="33"/>
        <v>74.683544303797461</v>
      </c>
      <c r="W73" s="35">
        <f t="shared" si="34"/>
        <v>79.633401221995925</v>
      </c>
      <c r="X73" s="35">
        <f t="shared" si="35"/>
        <v>45.6830544742066</v>
      </c>
      <c r="Y73" s="35">
        <f t="shared" si="36"/>
        <v>80.972659384064684</v>
      </c>
      <c r="Z73" s="35">
        <f t="shared" si="37"/>
        <v>85.922516302263134</v>
      </c>
      <c r="AA73" s="35">
        <f t="shared" si="38"/>
        <v>-6.2891150802672016</v>
      </c>
      <c r="AB73" s="35">
        <f t="shared" si="39"/>
        <v>-6.2891150802672229</v>
      </c>
      <c r="AC73" s="35">
        <f t="shared" si="40"/>
        <v>-6.2891150802672087</v>
      </c>
      <c r="AF73">
        <v>2.06</v>
      </c>
      <c r="AG73">
        <v>1.75</v>
      </c>
      <c r="AJ73" t="s">
        <v>73</v>
      </c>
    </row>
    <row r="74" spans="1:36" ht="15" x14ac:dyDescent="0.25">
      <c r="A74">
        <v>1.65</v>
      </c>
      <c r="B74">
        <v>3.95</v>
      </c>
      <c r="C74">
        <v>4.91</v>
      </c>
      <c r="D74" s="20">
        <f t="shared" si="28"/>
        <v>6.2891150802671936E-2</v>
      </c>
      <c r="E74" s="17">
        <f>IF(OR($A74="",$B74="",$C74=""),"",A74*'MPTO_working_3-way'!$I73)</f>
        <v>1.7537703988244087</v>
      </c>
      <c r="F74" s="21">
        <f>IF(OR($A74="",$B74="",$C74=""),"",B74*'MPTO_working_3-way'!$I73)</f>
        <v>4.198420045670554</v>
      </c>
      <c r="G74" s="22">
        <f>IF(OR($A74="",$B74="",$C74=""),"",C74*'MPTO_working_3-way'!$I73)</f>
        <v>5.2187955504411194</v>
      </c>
      <c r="H74" s="17">
        <f>IF(OR($A74="",$B74="",$C74=""),"",'MPTO_working_3-way'!E73)</f>
        <v>1.7091186410051102</v>
      </c>
      <c r="I74" s="21">
        <f>IF(OR($A74="",$B74="",$C74=""),"",'MPTO_working_3-way'!F73)</f>
        <v>4.3066166336016289</v>
      </c>
      <c r="J74" s="22">
        <f>IF(OR($A74="",$B74="",$C74=""),"",'MPTO_working_3-way'!G73)</f>
        <v>5.4733857185820334</v>
      </c>
      <c r="K74" s="17">
        <f>IF(OR($A74="",$B74="",$C74=""),"",'OddsRatio_working_3-way'!H73)</f>
        <v>1.7241375353487138</v>
      </c>
      <c r="L74" s="21">
        <f>IF(OR($A74="",$B74="",$C74=""),"",'OddsRatio_working_3-way'!I73)</f>
        <v>4.2864703527364734</v>
      </c>
      <c r="M74" s="22">
        <f>IF(OR($A74="",$B74="",$C74=""),"",'OddsRatio_working_3-way'!J73)</f>
        <v>5.355965789559189</v>
      </c>
      <c r="N74" s="23">
        <f t="shared" si="29"/>
        <v>57.020006762020969</v>
      </c>
      <c r="O74" s="24">
        <f t="shared" si="30"/>
        <v>23.818483837299901</v>
      </c>
      <c r="P74" s="24">
        <f t="shared" si="31"/>
        <v>19.161509400679144</v>
      </c>
      <c r="Q74" t="s">
        <v>148</v>
      </c>
      <c r="R74" t="s">
        <v>234</v>
      </c>
      <c r="S74" s="48" t="s">
        <v>489</v>
      </c>
      <c r="T74" s="35">
        <v>100</v>
      </c>
      <c r="U74" s="35">
        <f t="shared" si="32"/>
        <v>56.140350877192972</v>
      </c>
      <c r="V74" s="35">
        <f t="shared" si="33"/>
        <v>73.40425531914893</v>
      </c>
      <c r="W74" s="35">
        <f t="shared" si="34"/>
        <v>65.03496503496504</v>
      </c>
      <c r="X74" s="35">
        <f t="shared" si="35"/>
        <v>61.560779645886029</v>
      </c>
      <c r="Y74" s="35">
        <f t="shared" si="36"/>
        <v>78.824684087841987</v>
      </c>
      <c r="Z74" s="35">
        <f t="shared" si="37"/>
        <v>70.455393803658083</v>
      </c>
      <c r="AA74" s="35">
        <f t="shared" si="38"/>
        <v>-5.420428768693057</v>
      </c>
      <c r="AB74" s="35">
        <f t="shared" si="39"/>
        <v>-5.420428768693057</v>
      </c>
      <c r="AC74" s="35">
        <f t="shared" si="40"/>
        <v>-5.4204287686930428</v>
      </c>
      <c r="AF74">
        <v>1.9</v>
      </c>
      <c r="AG74">
        <v>1.93</v>
      </c>
      <c r="AJ74" t="s">
        <v>73</v>
      </c>
    </row>
    <row r="75" spans="1:36" ht="15" x14ac:dyDescent="0.25">
      <c r="A75">
        <v>2.2799999999999998</v>
      </c>
      <c r="B75">
        <v>3.76</v>
      </c>
      <c r="C75">
        <v>2.86</v>
      </c>
      <c r="D75" s="20">
        <f t="shared" si="28"/>
        <v>5.4204287686930641E-2</v>
      </c>
      <c r="E75" s="17">
        <f>IF(OR($A75="",$B75="",$C75=""),"",A75*'MPTO_working_3-way'!$I74)</f>
        <v>2.4035857759262016</v>
      </c>
      <c r="F75" s="21">
        <f>IF(OR($A75="",$B75="",$C75=""),"",B75*'MPTO_working_3-way'!$I74)</f>
        <v>3.9638081217028591</v>
      </c>
      <c r="G75" s="22">
        <f>IF(OR($A75="",$B75="",$C75=""),"",C75*'MPTO_working_3-way'!$I74)</f>
        <v>3.0150242627846215</v>
      </c>
      <c r="H75" s="17">
        <f>IF(OR($A75="",$B75="",$C75=""),"",'MPTO_working_3-way'!E74)</f>
        <v>2.3779607063382784</v>
      </c>
      <c r="I75" s="21">
        <f>IF(OR($A75="",$B75="",$C75=""),"",'MPTO_working_3-way'!F74)</f>
        <v>4.0340579226878495</v>
      </c>
      <c r="J75" s="22">
        <f>IF(OR($A75="",$B75="",$C75=""),"",'MPTO_working_3-way'!G74)</f>
        <v>3.0158429429693419</v>
      </c>
      <c r="K75" s="17">
        <f>IF(OR($A75="",$B75="",$C75=""),"",'OddsRatio_working_3-way'!H74)</f>
        <v>2.3894225859889486</v>
      </c>
      <c r="L75" s="21">
        <f>IF(OR($A75="",$B75="",$C75=""),"",'OddsRatio_working_3-way'!I74)</f>
        <v>3.9959424510386699</v>
      </c>
      <c r="M75" s="22">
        <f>IF(OR($A75="",$B75="",$C75=""),"",'OddsRatio_working_3-way'!J74)</f>
        <v>3.0190046952651906</v>
      </c>
      <c r="N75" s="23">
        <f t="shared" si="29"/>
        <v>41.60450648426135</v>
      </c>
      <c r="O75" s="24">
        <f t="shared" si="30"/>
        <v>25.228264570243581</v>
      </c>
      <c r="P75" s="24">
        <f t="shared" si="31"/>
        <v>33.167228945495062</v>
      </c>
      <c r="Q75" t="s">
        <v>450</v>
      </c>
      <c r="R75" t="s">
        <v>232</v>
      </c>
      <c r="S75" s="48" t="s">
        <v>489</v>
      </c>
      <c r="T75" s="35">
        <v>100</v>
      </c>
      <c r="U75" s="35">
        <f t="shared" si="32"/>
        <v>37.888198757763973</v>
      </c>
      <c r="V75" s="35">
        <f t="shared" si="33"/>
        <v>73.474801061007966</v>
      </c>
      <c r="W75" s="35">
        <f t="shared" si="34"/>
        <v>82.425307557117748</v>
      </c>
      <c r="X75" s="35">
        <f t="shared" si="35"/>
        <v>44.099891381874286</v>
      </c>
      <c r="Y75" s="35">
        <f t="shared" si="36"/>
        <v>79.686493685118265</v>
      </c>
      <c r="Z75" s="35">
        <f t="shared" si="37"/>
        <v>88.637000181228061</v>
      </c>
      <c r="AA75" s="35">
        <f t="shared" si="38"/>
        <v>-6.211692624110313</v>
      </c>
      <c r="AB75" s="35">
        <f t="shared" si="39"/>
        <v>-6.2116926241102988</v>
      </c>
      <c r="AC75" s="35">
        <f t="shared" si="40"/>
        <v>-6.211692624110313</v>
      </c>
      <c r="AF75">
        <v>1.7</v>
      </c>
      <c r="AG75">
        <v>2.13</v>
      </c>
      <c r="AJ75" t="s">
        <v>73</v>
      </c>
    </row>
    <row r="76" spans="1:36" ht="15" x14ac:dyDescent="0.25">
      <c r="A76">
        <v>1.61</v>
      </c>
      <c r="B76">
        <v>3.77</v>
      </c>
      <c r="C76">
        <v>5.69</v>
      </c>
      <c r="D76" s="20">
        <f t="shared" si="28"/>
        <v>6.211692624110321E-2</v>
      </c>
      <c r="E76" s="17">
        <f>IF(OR($A76="",$B76="",$C76=""),"",A76*'MPTO_working_3-way'!$I75)</f>
        <v>1.7100082512481762</v>
      </c>
      <c r="F76" s="21">
        <f>IF(OR($A76="",$B76="",$C76=""),"",B76*'MPTO_working_3-way'!$I75)</f>
        <v>4.0041808119289595</v>
      </c>
      <c r="G76" s="22">
        <f>IF(OR($A76="",$B76="",$C76=""),"",C76*'MPTO_working_3-way'!$I75)</f>
        <v>6.0434453103118777</v>
      </c>
      <c r="H76" s="17">
        <f>IF(OR($A76="",$B76="",$C76=""),"",'MPTO_working_3-way'!E75)</f>
        <v>1.6655219802190351</v>
      </c>
      <c r="I76" s="21">
        <f>IF(OR($A76="",$B76="",$C76=""),"",'MPTO_working_3-way'!F75)</f>
        <v>4.0892044023629426</v>
      </c>
      <c r="J76" s="22">
        <f>IF(OR($A76="",$B76="",$C76=""),"",'MPTO_working_3-way'!G75)</f>
        <v>6.4498950528060224</v>
      </c>
      <c r="K76" s="17">
        <f>IF(OR($A76="",$B76="",$C76=""),"",'OddsRatio_working_3-way'!H75)</f>
        <v>1.6805152003189401</v>
      </c>
      <c r="L76" s="21">
        <f>IF(OR($A76="",$B76="",$C76=""),"",'OddsRatio_working_3-way'!I75)</f>
        <v>4.0902083686614166</v>
      </c>
      <c r="M76" s="22">
        <f>IF(OR($A76="",$B76="",$C76=""),"",'OddsRatio_working_3-way'!J75)</f>
        <v>6.2321578516325085</v>
      </c>
      <c r="N76" s="23">
        <f t="shared" si="29"/>
        <v>58.479249984324689</v>
      </c>
      <c r="O76" s="24">
        <f t="shared" si="30"/>
        <v>24.97389720815988</v>
      </c>
      <c r="P76" s="24">
        <f t="shared" si="31"/>
        <v>16.546852807515421</v>
      </c>
      <c r="Q76" t="s">
        <v>449</v>
      </c>
      <c r="R76" t="s">
        <v>92</v>
      </c>
      <c r="S76" s="48" t="s">
        <v>489</v>
      </c>
      <c r="T76" s="35">
        <v>100</v>
      </c>
      <c r="U76" s="35">
        <f t="shared" si="32"/>
        <v>25.373134328358205</v>
      </c>
      <c r="V76" s="35">
        <f t="shared" si="33"/>
        <v>79.123173277661792</v>
      </c>
      <c r="W76" s="35">
        <f t="shared" si="34"/>
        <v>87.244897959183675</v>
      </c>
      <c r="X76" s="35">
        <f t="shared" si="35"/>
        <v>33.631928763154527</v>
      </c>
      <c r="Y76" s="35">
        <f t="shared" si="36"/>
        <v>87.381967712458106</v>
      </c>
      <c r="Z76" s="35">
        <f t="shared" si="37"/>
        <v>95.503692393979989</v>
      </c>
      <c r="AA76" s="35">
        <f t="shared" si="38"/>
        <v>-8.2587944347963216</v>
      </c>
      <c r="AB76" s="35">
        <f t="shared" si="39"/>
        <v>-8.2587944347963145</v>
      </c>
      <c r="AC76" s="35">
        <f t="shared" si="40"/>
        <v>-8.2587944347963145</v>
      </c>
      <c r="AF76">
        <v>1.88</v>
      </c>
      <c r="AG76">
        <v>1.95</v>
      </c>
      <c r="AJ76" t="s">
        <v>73</v>
      </c>
    </row>
    <row r="77" spans="1:36" ht="15" x14ac:dyDescent="0.25">
      <c r="A77">
        <v>1.34</v>
      </c>
      <c r="B77">
        <v>4.79</v>
      </c>
      <c r="C77">
        <v>7.84</v>
      </c>
      <c r="D77" s="20">
        <f t="shared" si="28"/>
        <v>8.2587944347963127E-2</v>
      </c>
      <c r="E77" s="17">
        <f>IF(OR($A77="",$B77="",$C77=""),"",A77*'MPTO_working_3-way'!$I76)</f>
        <v>1.4506678454262707</v>
      </c>
      <c r="F77" s="21">
        <f>IF(OR($A77="",$B77="",$C77=""),"",B77*'MPTO_working_3-way'!$I76)</f>
        <v>5.185596253426743</v>
      </c>
      <c r="G77" s="22">
        <f>IF(OR($A77="",$B77="",$C77=""),"",C77*'MPTO_working_3-way'!$I76)</f>
        <v>8.4874894836880301</v>
      </c>
      <c r="H77" s="17">
        <f>IF(OR($A77="",$B77="",$C77=""),"",'MPTO_working_3-way'!E76)</f>
        <v>1.3913249792470057</v>
      </c>
      <c r="I77" s="21">
        <f>IF(OR($A77="",$B77="",$C77=""),"",'MPTO_working_3-way'!F76)</f>
        <v>5.5175776869877895</v>
      </c>
      <c r="J77" s="22">
        <f>IF(OR($A77="",$B77="",$C77=""),"",'MPTO_working_3-way'!G76)</f>
        <v>9.9978299084810498</v>
      </c>
      <c r="K77" s="17">
        <f>IF(OR($A77="",$B77="",$C77=""),"",'OddsRatio_working_3-way'!H76)</f>
        <v>1.4071617938658352</v>
      </c>
      <c r="L77" s="21">
        <f>IF(OR($A77="",$B77="",$C77=""),"",'OddsRatio_working_3-way'!I76)</f>
        <v>5.5386564669162173</v>
      </c>
      <c r="M77" s="22">
        <f>IF(OR($A77="",$B77="",$C77=""),"",'OddsRatio_working_3-way'!J76)</f>
        <v>9.1911372648303278</v>
      </c>
      <c r="N77" s="23">
        <f t="shared" si="29"/>
        <v>68.933767516309402</v>
      </c>
      <c r="O77" s="24">
        <f t="shared" si="30"/>
        <v>19.284185484729562</v>
      </c>
      <c r="P77" s="24">
        <f t="shared" si="31"/>
        <v>11.782046998961047</v>
      </c>
      <c r="Q77" t="s">
        <v>456</v>
      </c>
      <c r="R77" t="s">
        <v>147</v>
      </c>
      <c r="S77" s="48" t="s">
        <v>489</v>
      </c>
      <c r="T77" s="35">
        <v>100</v>
      </c>
      <c r="U77" s="35">
        <f t="shared" si="32"/>
        <v>58.677685950413228</v>
      </c>
      <c r="V77" s="35">
        <f t="shared" si="33"/>
        <v>70.326409495548958</v>
      </c>
      <c r="W77" s="35">
        <f t="shared" si="34"/>
        <v>65.397923875432525</v>
      </c>
      <c r="X77" s="35">
        <f t="shared" si="35"/>
        <v>64.275666629018517</v>
      </c>
      <c r="Y77" s="35">
        <f t="shared" si="36"/>
        <v>75.92439017415424</v>
      </c>
      <c r="Z77" s="35">
        <f t="shared" si="37"/>
        <v>70.995904554037821</v>
      </c>
      <c r="AA77" s="35">
        <f t="shared" si="38"/>
        <v>-5.597980678605289</v>
      </c>
      <c r="AB77" s="35">
        <f t="shared" si="39"/>
        <v>-5.5979806786052819</v>
      </c>
      <c r="AC77" s="35">
        <f t="shared" si="40"/>
        <v>-5.5979806786052961</v>
      </c>
      <c r="AF77">
        <v>1.65</v>
      </c>
      <c r="AG77">
        <v>2.16</v>
      </c>
      <c r="AJ77" t="s">
        <v>73</v>
      </c>
    </row>
    <row r="78" spans="1:36" ht="15" x14ac:dyDescent="0.25">
      <c r="A78">
        <v>2.42</v>
      </c>
      <c r="B78">
        <v>3.37</v>
      </c>
      <c r="C78">
        <v>2.89</v>
      </c>
      <c r="D78" s="20">
        <f t="shared" si="28"/>
        <v>5.5979806786052855E-2</v>
      </c>
      <c r="E78" s="17">
        <f>IF(OR($A78="",$B78="",$C78=""),"",A78*'MPTO_working_3-way'!$I77)</f>
        <v>2.5554711324222477</v>
      </c>
      <c r="F78" s="21">
        <f>IF(OR($A78="",$B78="",$C78=""),"",B78*'MPTO_working_3-way'!$I77)</f>
        <v>3.5586519488689983</v>
      </c>
      <c r="G78" s="22">
        <f>IF(OR($A78="",$B78="",$C78=""),"",C78*'MPTO_working_3-way'!$I77)</f>
        <v>3.0517816416116927</v>
      </c>
      <c r="H78" s="17">
        <f>IF(OR($A78="",$B78="",$C78=""),"",'MPTO_working_3-way'!E77)</f>
        <v>2.5344481887309662</v>
      </c>
      <c r="I78" s="21">
        <f>IF(OR($A78="",$B78="",$C78=""),"",'MPTO_working_3-way'!F77)</f>
        <v>3.5961395800611591</v>
      </c>
      <c r="J78" s="22">
        <f>IF(OR($A78="",$B78="",$C78=""),"",'MPTO_working_3-way'!G77)</f>
        <v>3.0547332534778229</v>
      </c>
      <c r="K78" s="17">
        <f>IF(OR($A78="",$B78="",$C78=""),"",'OddsRatio_working_3-way'!H77)</f>
        <v>2.5439454102725785</v>
      </c>
      <c r="L78" s="21">
        <f>IF(OR($A78="",$B78="",$C78=""),"",'OddsRatio_working_3-way'!I77)</f>
        <v>3.5768666354549388</v>
      </c>
      <c r="M78" s="22">
        <f>IF(OR($A78="",$B78="",$C78=""),"",'OddsRatio_working_3-way'!J77)</f>
        <v>3.0549695953627989</v>
      </c>
      <c r="N78" s="23">
        <f t="shared" si="29"/>
        <v>39.131727504670835</v>
      </c>
      <c r="O78" s="24">
        <f t="shared" si="30"/>
        <v>28.100528356469855</v>
      </c>
      <c r="P78" s="24">
        <f t="shared" si="31"/>
        <v>32.767744138859314</v>
      </c>
      <c r="Q78" t="s">
        <v>230</v>
      </c>
      <c r="R78" t="s">
        <v>486</v>
      </c>
      <c r="S78" s="48" t="s">
        <v>489</v>
      </c>
      <c r="T78" s="35">
        <v>100</v>
      </c>
      <c r="U78" s="35">
        <f t="shared" si="32"/>
        <v>76.580796252927385</v>
      </c>
      <c r="V78" s="35">
        <f t="shared" si="33"/>
        <v>70.760233918128648</v>
      </c>
      <c r="W78" s="35">
        <f t="shared" si="34"/>
        <v>46.808510638297875</v>
      </c>
      <c r="X78" s="35">
        <f t="shared" si="35"/>
        <v>82.431255443573477</v>
      </c>
      <c r="Y78" s="35">
        <f t="shared" si="36"/>
        <v>76.610693108774726</v>
      </c>
      <c r="Z78" s="35">
        <f t="shared" si="37"/>
        <v>52.658969828943945</v>
      </c>
      <c r="AA78" s="35">
        <f t="shared" si="38"/>
        <v>-5.8504591906460917</v>
      </c>
      <c r="AB78" s="35">
        <f t="shared" si="39"/>
        <v>-5.8504591906460774</v>
      </c>
      <c r="AC78" s="35">
        <f t="shared" si="40"/>
        <v>-5.8504591906460703</v>
      </c>
      <c r="AF78">
        <v>1.76</v>
      </c>
      <c r="AG78">
        <v>2.04</v>
      </c>
      <c r="AJ78" t="s">
        <v>73</v>
      </c>
    </row>
    <row r="79" spans="1:36" ht="15" x14ac:dyDescent="0.25">
      <c r="A79">
        <v>4.2699999999999996</v>
      </c>
      <c r="B79">
        <v>3.42</v>
      </c>
      <c r="C79">
        <v>1.88</v>
      </c>
      <c r="D79" s="20">
        <f t="shared" si="28"/>
        <v>5.8504591906460846E-2</v>
      </c>
      <c r="E79" s="17">
        <f>IF(OR($A79="",$B79="",$C79=""),"",A79*'MPTO_working_3-way'!$I78)</f>
        <v>4.5198146074405869</v>
      </c>
      <c r="F79" s="21">
        <f>IF(OR($A79="",$B79="",$C79=""),"",B79*'MPTO_working_3-way'!$I78)</f>
        <v>3.620085704320096</v>
      </c>
      <c r="G79" s="22">
        <f>IF(OR($A79="",$B79="",$C79=""),"",C79*'MPTO_working_3-way'!$I78)</f>
        <v>1.9899886327841463</v>
      </c>
      <c r="H79" s="17">
        <f>IF(OR($A79="",$B79="",$C79=""),"",'MPTO_working_3-way'!E78)</f>
        <v>4.6578678058058465</v>
      </c>
      <c r="I79" s="21">
        <f>IF(OR($A79="",$B79="",$C79=""),"",'MPTO_working_3-way'!F78)</f>
        <v>3.6643978766887795</v>
      </c>
      <c r="J79" s="22">
        <f>IF(OR($A79="",$B79="",$C79=""),"",'MPTO_working_3-way'!G78)</f>
        <v>1.9515494174105616</v>
      </c>
      <c r="K79" s="17">
        <f>IF(OR($A79="",$B79="",$C79=""),"",'OddsRatio_working_3-way'!H78)</f>
        <v>4.5896725293959602</v>
      </c>
      <c r="L79" s="21">
        <f>IF(OR($A79="",$B79="",$C79=""),"",'OddsRatio_working_3-way'!I78)</f>
        <v>3.6565772235896712</v>
      </c>
      <c r="M79" s="22">
        <f>IF(OR($A79="",$B79="",$C79=""),"",'OddsRatio_working_3-way'!J78)</f>
        <v>1.9660280813053346</v>
      </c>
      <c r="N79" s="23">
        <f t="shared" si="29"/>
        <v>22.124801277330821</v>
      </c>
      <c r="O79" s="24">
        <f t="shared" si="30"/>
        <v>27.623655395965667</v>
      </c>
      <c r="P79" s="24">
        <f t="shared" si="31"/>
        <v>50.251543326703505</v>
      </c>
      <c r="Q79" t="s">
        <v>233</v>
      </c>
      <c r="R79" t="s">
        <v>478</v>
      </c>
      <c r="S79" s="48" t="s">
        <v>489</v>
      </c>
      <c r="T79" s="35">
        <v>100</v>
      </c>
      <c r="U79" s="35">
        <f t="shared" si="32"/>
        <v>86.168741355463339</v>
      </c>
      <c r="V79" s="35">
        <f t="shared" si="33"/>
        <v>77.27272727272728</v>
      </c>
      <c r="W79" s="35">
        <f t="shared" si="34"/>
        <v>30.069930069930074</v>
      </c>
      <c r="X79" s="35">
        <f t="shared" si="35"/>
        <v>92.657342657342667</v>
      </c>
      <c r="Y79" s="35">
        <f t="shared" si="36"/>
        <v>83.76132857460658</v>
      </c>
      <c r="Z79" s="35">
        <f t="shared" si="37"/>
        <v>36.55853137180938</v>
      </c>
      <c r="AA79" s="35">
        <f t="shared" si="38"/>
        <v>-6.4886013018793278</v>
      </c>
      <c r="AB79" s="35">
        <f t="shared" si="39"/>
        <v>-6.4886013018792994</v>
      </c>
      <c r="AC79" s="35">
        <f t="shared" si="40"/>
        <v>-6.4886013018793065</v>
      </c>
      <c r="AF79">
        <v>2.06</v>
      </c>
      <c r="AG79">
        <v>1.75</v>
      </c>
      <c r="AJ79" t="s">
        <v>73</v>
      </c>
    </row>
    <row r="80" spans="1:36" ht="15" x14ac:dyDescent="0.25">
      <c r="A80">
        <v>7.23</v>
      </c>
      <c r="B80">
        <v>4.4000000000000004</v>
      </c>
      <c r="C80">
        <v>1.43</v>
      </c>
      <c r="D80" s="20">
        <f t="shared" si="28"/>
        <v>6.4886013018793154E-2</v>
      </c>
      <c r="E80" s="17">
        <f>IF(OR($A80="",$B80="",$C80=""),"",A80*'MPTO_working_3-way'!$I79)</f>
        <v>7.6991258741258752</v>
      </c>
      <c r="F80" s="21">
        <f>IF(OR($A80="",$B80="",$C80=""),"",B80*'MPTO_working_3-way'!$I79)</f>
        <v>4.6854984572826899</v>
      </c>
      <c r="G80" s="22">
        <f>IF(OR($A80="",$B80="",$C80=""),"",C80*'MPTO_working_3-way'!$I79)</f>
        <v>1.5227869986168741</v>
      </c>
      <c r="H80" s="17">
        <f>IF(OR($A80="",$B80="",$C80=""),"",'MPTO_working_3-way'!E79)</f>
        <v>8.5701615020101425</v>
      </c>
      <c r="I80" s="21">
        <f>IF(OR($A80="",$B80="",$C80=""),"",'MPTO_working_3-way'!F79)</f>
        <v>4.862771227894144</v>
      </c>
      <c r="J80" s="22">
        <f>IF(OR($A80="",$B80="",$C80=""),"",'MPTO_working_3-way'!G79)</f>
        <v>1.4756400710780408</v>
      </c>
      <c r="K80" s="17">
        <f>IF(OR($A80="",$B80="",$C80=""),"",'OddsRatio_working_3-way'!H79)</f>
        <v>8.0958552052483572</v>
      </c>
      <c r="L80" s="21">
        <f>IF(OR($A80="",$B80="",$C80=""),"",'OddsRatio_working_3-way'!I79)</f>
        <v>4.8725373511788783</v>
      </c>
      <c r="M80" s="22">
        <f>IF(OR($A80="",$B80="",$C80=""),"",'OddsRatio_working_3-way'!J79)</f>
        <v>1.4897620767667401</v>
      </c>
      <c r="N80" s="23">
        <f t="shared" si="29"/>
        <v>12.988487477009015</v>
      </c>
      <c r="O80" s="24">
        <f t="shared" si="30"/>
        <v>21.342446467903446</v>
      </c>
      <c r="P80" s="24">
        <f t="shared" si="31"/>
        <v>65.669066055087541</v>
      </c>
      <c r="Q80" t="s">
        <v>476</v>
      </c>
      <c r="R80" t="s">
        <v>448</v>
      </c>
      <c r="S80" s="48" t="s">
        <v>489</v>
      </c>
      <c r="T80" s="35">
        <v>100</v>
      </c>
      <c r="U80" s="35">
        <f t="shared" si="32"/>
        <v>41.860465116279073</v>
      </c>
      <c r="V80" s="35">
        <f t="shared" si="33"/>
        <v>74.874371859296474</v>
      </c>
      <c r="W80" s="35">
        <f t="shared" si="34"/>
        <v>80.879541108986615</v>
      </c>
      <c r="X80" s="35">
        <f t="shared" si="35"/>
        <v>44.246087031716897</v>
      </c>
      <c r="Y80" s="35">
        <f t="shared" si="36"/>
        <v>77.259993774734312</v>
      </c>
      <c r="Z80" s="35">
        <f t="shared" si="37"/>
        <v>83.265163024424453</v>
      </c>
      <c r="AA80" s="35">
        <f t="shared" si="38"/>
        <v>-2.3856219154378238</v>
      </c>
      <c r="AB80" s="35">
        <f t="shared" si="39"/>
        <v>-2.385621915437838</v>
      </c>
      <c r="AC80" s="35">
        <f t="shared" si="40"/>
        <v>-2.385621915437838</v>
      </c>
      <c r="AF80">
        <v>1.72</v>
      </c>
      <c r="AG80">
        <v>2.1</v>
      </c>
      <c r="AJ80" t="s">
        <v>73</v>
      </c>
    </row>
    <row r="81" spans="1:36" ht="15" x14ac:dyDescent="0.25">
      <c r="A81">
        <v>1.72</v>
      </c>
      <c r="B81">
        <v>3.98</v>
      </c>
      <c r="C81">
        <v>5.23</v>
      </c>
      <c r="D81" s="20">
        <f t="shared" si="28"/>
        <v>2.38562191543783E-2</v>
      </c>
      <c r="E81" s="17">
        <f>IF(OR($A81="",$B81="",$C81=""),"",A81*'MPTO_working_3-way'!$I80)</f>
        <v>1.7610326969455306</v>
      </c>
      <c r="F81" s="21">
        <f>IF(OR($A81="",$B81="",$C81=""),"",B81*'MPTO_working_3-way'!$I80)</f>
        <v>4.0749477522344257</v>
      </c>
      <c r="G81" s="22">
        <f>IF(OR($A81="",$B81="",$C81=""),"",C81*'MPTO_working_3-way'!$I80)</f>
        <v>5.3547680261773989</v>
      </c>
      <c r="H81" s="17">
        <f>IF(OR($A81="",$B81="",$C81=""),"",'MPTO_working_3-way'!E80)</f>
        <v>1.7438516453606834</v>
      </c>
      <c r="I81" s="21">
        <f>IF(OR($A81="",$B81="",$C81=""),"",'MPTO_working_3-way'!F80)</f>
        <v>4.1100809836324528</v>
      </c>
      <c r="J81" s="22">
        <f>IF(OR($A81="",$B81="",$C81=""),"",'MPTO_working_3-way'!G80)</f>
        <v>5.4569510018143861</v>
      </c>
      <c r="K81" s="17">
        <f>IF(OR($A81="",$B81="",$C81=""),"",'OddsRatio_working_3-way'!H80)</f>
        <v>1.7500704750833631</v>
      </c>
      <c r="L81" s="21">
        <f>IF(OR($A81="",$B81="",$C81=""),"",'OddsRatio_working_3-way'!I80)</f>
        <v>4.1044583552061429</v>
      </c>
      <c r="M81" s="22">
        <f>IF(OR($A81="",$B81="",$C81=""),"",'OddsRatio_working_3-way'!J80)</f>
        <v>5.4066640411147588</v>
      </c>
      <c r="N81" s="23">
        <f t="shared" si="29"/>
        <v>56.784862753228616</v>
      </c>
      <c r="O81" s="24">
        <f t="shared" si="30"/>
        <v>24.540191943606334</v>
      </c>
      <c r="P81" s="24">
        <f t="shared" si="31"/>
        <v>18.67494530316505</v>
      </c>
      <c r="Q81" t="s">
        <v>352</v>
      </c>
      <c r="R81" t="s">
        <v>346</v>
      </c>
      <c r="S81" s="48" t="s">
        <v>489</v>
      </c>
      <c r="T81" s="35">
        <v>100</v>
      </c>
      <c r="U81" s="35">
        <f t="shared" si="32"/>
        <v>76.525821596244128</v>
      </c>
      <c r="V81" s="35">
        <f t="shared" si="33"/>
        <v>75.124378109452735</v>
      </c>
      <c r="W81" s="35">
        <f t="shared" si="34"/>
        <v>45.945945945945937</v>
      </c>
      <c r="X81" s="35">
        <f t="shared" si="35"/>
        <v>78.929675944601314</v>
      </c>
      <c r="Y81" s="35">
        <f t="shared" si="36"/>
        <v>77.528232457809906</v>
      </c>
      <c r="Z81" s="35">
        <f t="shared" si="37"/>
        <v>48.349800294303137</v>
      </c>
      <c r="AA81" s="35">
        <f t="shared" si="38"/>
        <v>-2.4038543483571857</v>
      </c>
      <c r="AB81" s="35">
        <f t="shared" si="39"/>
        <v>-2.4038543483571715</v>
      </c>
      <c r="AC81" s="35">
        <f t="shared" si="40"/>
        <v>-2.4038543483571999</v>
      </c>
      <c r="AF81">
        <v>1.8</v>
      </c>
      <c r="AG81">
        <v>2.11</v>
      </c>
      <c r="AJ81" t="s">
        <v>438</v>
      </c>
    </row>
    <row r="82" spans="1:36" ht="15" x14ac:dyDescent="0.25">
      <c r="A82">
        <v>4.26</v>
      </c>
      <c r="B82">
        <v>4.0199999999999996</v>
      </c>
      <c r="C82">
        <v>1.85</v>
      </c>
      <c r="D82" s="20">
        <f t="shared" si="28"/>
        <v>2.4038543483571928E-2</v>
      </c>
      <c r="E82" s="17">
        <f>IF(OR($A82="",$B82="",$C82=""),"",A82*'MPTO_working_3-way'!$I81)</f>
        <v>4.3624041952400159</v>
      </c>
      <c r="F82" s="21">
        <f>IF(OR($A82="",$B82="",$C82=""),"",B82*'MPTO_working_3-way'!$I81)</f>
        <v>4.116634944803959</v>
      </c>
      <c r="G82" s="22">
        <f>IF(OR($A82="",$B82="",$C82=""),"",C82*'MPTO_working_3-way'!$I81)</f>
        <v>1.8944713054446081</v>
      </c>
      <c r="H82" s="17">
        <f>IF(OR($A82="",$B82="",$C82=""),"",'MPTO_working_3-way'!E81)</f>
        <v>4.4105530450471528</v>
      </c>
      <c r="I82" s="21">
        <f>IF(OR($A82="",$B82="",$C82=""),"",'MPTO_working_3-way'!F81)</f>
        <v>4.1538007693578454</v>
      </c>
      <c r="J82" s="22">
        <f>IF(OR($A82="",$B82="",$C82=""),"",'MPTO_working_3-way'!G81)</f>
        <v>1.8778366152303259</v>
      </c>
      <c r="K82" s="17">
        <f>IF(OR($A82="",$B82="",$C82=""),"",'OddsRatio_working_3-way'!H81)</f>
        <v>4.3907036945557634</v>
      </c>
      <c r="L82" s="21">
        <f>IF(OR($A82="",$B82="",$C82=""),"",'OddsRatio_working_3-way'!I81)</f>
        <v>4.1410813366743566</v>
      </c>
      <c r="M82" s="22">
        <f>IF(OR($A82="",$B82="",$C82=""),"",'OddsRatio_working_3-way'!J81)</f>
        <v>1.8840791841633129</v>
      </c>
      <c r="N82" s="23">
        <f t="shared" si="29"/>
        <v>22.923139517680134</v>
      </c>
      <c r="O82" s="24">
        <f t="shared" si="30"/>
        <v>24.291685160526704</v>
      </c>
      <c r="P82" s="24">
        <f t="shared" si="31"/>
        <v>52.785175321793162</v>
      </c>
      <c r="Q82" t="s">
        <v>238</v>
      </c>
      <c r="R82" t="s">
        <v>192</v>
      </c>
      <c r="S82" s="48" t="s">
        <v>489</v>
      </c>
      <c r="T82" s="35">
        <v>100</v>
      </c>
      <c r="U82" s="35">
        <f t="shared" si="32"/>
        <v>66.329966329966325</v>
      </c>
      <c r="V82" s="35">
        <f t="shared" si="33"/>
        <v>69.040247678018574</v>
      </c>
      <c r="W82" s="35">
        <f t="shared" si="34"/>
        <v>60.317460317460316</v>
      </c>
      <c r="X82" s="35">
        <f t="shared" si="35"/>
        <v>70.642292004521096</v>
      </c>
      <c r="Y82" s="35">
        <f t="shared" si="36"/>
        <v>73.352573352573344</v>
      </c>
      <c r="Z82" s="35">
        <f t="shared" si="37"/>
        <v>64.629785992015101</v>
      </c>
      <c r="AA82" s="35">
        <f t="shared" si="38"/>
        <v>-4.3123256745547707</v>
      </c>
      <c r="AB82" s="35">
        <f t="shared" si="39"/>
        <v>-4.3123256745547707</v>
      </c>
      <c r="AC82" s="35">
        <f t="shared" si="40"/>
        <v>-4.3123256745547849</v>
      </c>
      <c r="AF82">
        <v>1.72</v>
      </c>
      <c r="AG82">
        <v>2.23</v>
      </c>
      <c r="AJ82" t="s">
        <v>438</v>
      </c>
    </row>
    <row r="83" spans="1:36" ht="15" x14ac:dyDescent="0.25">
      <c r="A83">
        <v>2.97</v>
      </c>
      <c r="B83">
        <v>3.23</v>
      </c>
      <c r="C83">
        <v>2.52</v>
      </c>
      <c r="D83" s="20">
        <f t="shared" si="28"/>
        <v>4.3123256745547733E-2</v>
      </c>
      <c r="E83" s="17">
        <f>IF(OR($A83="",$B83="",$C83=""),"",A83*'MPTO_working_3-way'!$I82)</f>
        <v>3.0980760725342771</v>
      </c>
      <c r="F83" s="21">
        <f>IF(OR($A83="",$B83="",$C83=""),"",B83*'MPTO_working_3-way'!$I82)</f>
        <v>3.369288119288119</v>
      </c>
      <c r="G83" s="22">
        <f>IF(OR($A83="",$B83="",$C83=""),"",C83*'MPTO_working_3-way'!$I82)</f>
        <v>2.6286706069987802</v>
      </c>
      <c r="H83" s="17">
        <f>IF(OR($A83="",$B83="",$C83=""),"",'MPTO_working_3-way'!E82)</f>
        <v>3.102449864632197</v>
      </c>
      <c r="I83" s="21">
        <f>IF(OR($A83="",$B83="",$C83=""),"",'MPTO_working_3-way'!F82)</f>
        <v>3.3872687652797344</v>
      </c>
      <c r="J83" s="22">
        <f>IF(OR($A83="",$B83="",$C83=""),"",'MPTO_working_3-way'!G82)</f>
        <v>2.6147141928207178</v>
      </c>
      <c r="K83" s="17">
        <f>IF(OR($A83="",$B83="",$C83=""),"",'OddsRatio_working_3-way'!H82)</f>
        <v>3.1010225179048096</v>
      </c>
      <c r="L83" s="21">
        <f>IF(OR($A83="",$B83="",$C83=""),"",'OddsRatio_working_3-way'!I82)</f>
        <v>3.3783148299125498</v>
      </c>
      <c r="M83" s="22">
        <f>IF(OR($A83="",$B83="",$C83=""),"",'OddsRatio_working_3-way'!J82)</f>
        <v>2.621093516352949</v>
      </c>
      <c r="N83" s="23">
        <f t="shared" si="29"/>
        <v>32.278097005603342</v>
      </c>
      <c r="O83" s="24">
        <f t="shared" si="30"/>
        <v>29.679860094935584</v>
      </c>
      <c r="P83" s="24">
        <f t="shared" si="31"/>
        <v>38.04204289946108</v>
      </c>
      <c r="Q83" t="s">
        <v>248</v>
      </c>
      <c r="R83" t="s">
        <v>255</v>
      </c>
      <c r="S83" s="48" t="s">
        <v>489</v>
      </c>
      <c r="T83" s="35">
        <v>100</v>
      </c>
      <c r="U83" s="35">
        <f t="shared" si="32"/>
        <v>48.717948717948723</v>
      </c>
      <c r="V83" s="35">
        <f t="shared" si="33"/>
        <v>69.969969969969966</v>
      </c>
      <c r="W83" s="35">
        <f t="shared" si="34"/>
        <v>76.744186046511629</v>
      </c>
      <c r="X83" s="35">
        <f t="shared" si="35"/>
        <v>53.285843983518397</v>
      </c>
      <c r="Y83" s="35">
        <f t="shared" si="36"/>
        <v>74.537865235539655</v>
      </c>
      <c r="Z83" s="35">
        <f t="shared" si="37"/>
        <v>81.312081312081318</v>
      </c>
      <c r="AA83" s="35">
        <f t="shared" si="38"/>
        <v>-4.5678952655696747</v>
      </c>
      <c r="AB83" s="35">
        <f t="shared" si="39"/>
        <v>-4.5678952655696889</v>
      </c>
      <c r="AC83" s="35">
        <f t="shared" si="40"/>
        <v>-4.5678952655696889</v>
      </c>
      <c r="AF83">
        <v>2.2400000000000002</v>
      </c>
      <c r="AG83">
        <v>1.66</v>
      </c>
      <c r="AJ83" t="s">
        <v>445</v>
      </c>
    </row>
    <row r="84" spans="1:36" ht="15" x14ac:dyDescent="0.25">
      <c r="A84">
        <v>1.95</v>
      </c>
      <c r="B84">
        <v>3.33</v>
      </c>
      <c r="C84">
        <v>4.3</v>
      </c>
      <c r="D84" s="20">
        <f t="shared" si="28"/>
        <v>4.5678952655696881E-2</v>
      </c>
      <c r="E84" s="17">
        <f>IF(OR($A84="",$B84="",$C84=""),"",A84*'MPTO_working_3-way'!$I83)</f>
        <v>2.039073957678609</v>
      </c>
      <c r="F84" s="21">
        <f>IF(OR($A84="",$B84="",$C84=""),"",B84*'MPTO_working_3-way'!$I83)</f>
        <v>3.4821109123434706</v>
      </c>
      <c r="G84" s="22">
        <f>IF(OR($A84="",$B84="",$C84=""),"",C84*'MPTO_working_3-way'!$I83)</f>
        <v>4.4964194964194961</v>
      </c>
      <c r="H84" s="17">
        <f>IF(OR($A84="",$B84="",$C84=""),"",'MPTO_working_3-way'!E83)</f>
        <v>2.0096697459667405</v>
      </c>
      <c r="I84" s="21">
        <f>IF(OR($A84="",$B84="",$C84=""),"",'MPTO_working_3-way'!F83)</f>
        <v>3.5078613290451455</v>
      </c>
      <c r="J84" s="22">
        <f>IF(OR($A84="",$B84="",$C84=""),"",'MPTO_working_3-way'!G83)</f>
        <v>4.601258991323836</v>
      </c>
      <c r="K84" s="17">
        <f>IF(OR($A84="",$B84="",$C84=""),"",'OddsRatio_working_3-way'!H83)</f>
        <v>2.021203387109161</v>
      </c>
      <c r="L84" s="21">
        <f>IF(OR($A84="",$B84="",$C84=""),"",'OddsRatio_working_3-way'!I83)</f>
        <v>3.5046356757519432</v>
      </c>
      <c r="M84" s="22">
        <f>IF(OR($A84="",$B84="",$C84=""),"",'OddsRatio_working_3-way'!J83)</f>
        <v>4.5473380815370881</v>
      </c>
      <c r="N84" s="23">
        <f t="shared" si="29"/>
        <v>49.041870023118413</v>
      </c>
      <c r="O84" s="24">
        <f t="shared" si="30"/>
        <v>28.718212175699975</v>
      </c>
      <c r="P84" s="24">
        <f t="shared" si="31"/>
        <v>22.239917801181612</v>
      </c>
      <c r="Q84" t="s">
        <v>422</v>
      </c>
      <c r="R84" t="s">
        <v>239</v>
      </c>
      <c r="S84" s="48" t="s">
        <v>489</v>
      </c>
      <c r="T84" s="35">
        <v>100</v>
      </c>
      <c r="U84" s="35">
        <f t="shared" si="32"/>
        <v>58.333333333333336</v>
      </c>
      <c r="V84" s="35">
        <f t="shared" si="33"/>
        <v>66.101694915254228</v>
      </c>
      <c r="W84" s="35">
        <f t="shared" si="34"/>
        <v>71.181556195965413</v>
      </c>
      <c r="X84" s="35">
        <f t="shared" si="35"/>
        <v>62.716748888780337</v>
      </c>
      <c r="Y84" s="35">
        <f t="shared" si="36"/>
        <v>70.485110470701244</v>
      </c>
      <c r="Z84" s="35">
        <f t="shared" si="37"/>
        <v>75.564971751412429</v>
      </c>
      <c r="AA84" s="35">
        <f t="shared" si="38"/>
        <v>-4.3834155554470016</v>
      </c>
      <c r="AB84" s="35">
        <f t="shared" si="39"/>
        <v>-4.3834155554470158</v>
      </c>
      <c r="AC84" s="35">
        <f t="shared" si="40"/>
        <v>-4.3834155554470158</v>
      </c>
      <c r="AF84">
        <v>2.2400000000000002</v>
      </c>
      <c r="AG84">
        <v>1.66</v>
      </c>
      <c r="AJ84" t="s">
        <v>445</v>
      </c>
    </row>
    <row r="85" spans="1:36" ht="15" x14ac:dyDescent="0.25">
      <c r="A85">
        <v>2.4</v>
      </c>
      <c r="B85">
        <v>2.95</v>
      </c>
      <c r="C85">
        <v>3.47</v>
      </c>
      <c r="D85" s="20">
        <f t="shared" si="28"/>
        <v>4.3834155554470122E-2</v>
      </c>
      <c r="E85" s="17">
        <f>IF(OR($A85="",$B85="",$C85=""),"",A85*'MPTO_working_3-way'!$I84)</f>
        <v>2.505201973330728</v>
      </c>
      <c r="F85" s="21">
        <f>IF(OR($A85="",$B85="",$C85=""),"",B85*'MPTO_working_3-way'!$I84)</f>
        <v>3.0793107588856872</v>
      </c>
      <c r="G85" s="22">
        <f>IF(OR($A85="",$B85="",$C85=""),"",C85*'MPTO_working_3-way'!$I84)</f>
        <v>3.6221045197740116</v>
      </c>
      <c r="H85" s="17">
        <f>IF(OR($A85="",$B85="",$C85=""),"",'MPTO_working_3-way'!E84)</f>
        <v>2.4872201561793426</v>
      </c>
      <c r="I85" s="21">
        <f>IF(OR($A85="",$B85="",$C85=""),"",'MPTO_working_3-way'!F84)</f>
        <v>3.0828833275470475</v>
      </c>
      <c r="J85" s="22">
        <f>IF(OR($A85="",$B85="",$C85=""),"",'MPTO_working_3-way'!G84)</f>
        <v>3.6553307775094108</v>
      </c>
      <c r="K85" s="17">
        <f>IF(OR($A85="",$B85="",$C85=""),"",'OddsRatio_working_3-way'!H84)</f>
        <v>2.4953141587197494</v>
      </c>
      <c r="L85" s="21">
        <f>IF(OR($A85="",$B85="",$C85=""),"",'OddsRatio_working_3-way'!I84)</f>
        <v>3.0827590067882227</v>
      </c>
      <c r="M85" s="22">
        <f>IF(OR($A85="",$B85="",$C85=""),"",'OddsRatio_working_3-way'!J84)</f>
        <v>3.6381614085984149</v>
      </c>
      <c r="N85" s="23">
        <f t="shared" si="29"/>
        <v>39.916941254460028</v>
      </c>
      <c r="O85" s="24">
        <f t="shared" si="30"/>
        <v>32.474799664645438</v>
      </c>
      <c r="P85" s="24">
        <f t="shared" si="31"/>
        <v>27.608259080894538</v>
      </c>
      <c r="Q85" t="s">
        <v>249</v>
      </c>
      <c r="R85" t="s">
        <v>247</v>
      </c>
      <c r="S85" s="48" t="s">
        <v>489</v>
      </c>
      <c r="T85" s="35">
        <v>100</v>
      </c>
      <c r="U85" s="35">
        <f t="shared" si="32"/>
        <v>53.917050691244242</v>
      </c>
      <c r="V85" s="35">
        <f t="shared" si="33"/>
        <v>67.320261437908499</v>
      </c>
      <c r="W85" s="35">
        <f t="shared" si="34"/>
        <v>74.293059125964007</v>
      </c>
      <c r="X85" s="35">
        <f t="shared" si="35"/>
        <v>58.386679436127494</v>
      </c>
      <c r="Y85" s="35">
        <f t="shared" si="36"/>
        <v>71.789890182791751</v>
      </c>
      <c r="Z85" s="35">
        <f t="shared" si="37"/>
        <v>78.762687870847259</v>
      </c>
      <c r="AA85" s="35">
        <f t="shared" si="38"/>
        <v>-4.4696287448832521</v>
      </c>
      <c r="AB85" s="35">
        <f t="shared" si="39"/>
        <v>-4.4696287448832521</v>
      </c>
      <c r="AC85" s="35">
        <f t="shared" si="40"/>
        <v>-4.4696287448832521</v>
      </c>
      <c r="AF85">
        <v>2.52</v>
      </c>
      <c r="AG85">
        <v>1.53</v>
      </c>
      <c r="AJ85" t="s">
        <v>445</v>
      </c>
    </row>
    <row r="86" spans="1:36" ht="15" x14ac:dyDescent="0.25">
      <c r="A86">
        <v>2.17</v>
      </c>
      <c r="B86">
        <v>3.06</v>
      </c>
      <c r="C86">
        <v>3.89</v>
      </c>
      <c r="D86" s="20">
        <f t="shared" si="28"/>
        <v>4.4696287448832361E-2</v>
      </c>
      <c r="E86" s="17">
        <f>IF(OR($A86="",$B86="",$C86=""),"",A86*'MPTO_working_3-way'!$I85)</f>
        <v>2.2669909437639664</v>
      </c>
      <c r="F86" s="21">
        <f>IF(OR($A86="",$B86="",$C86=""),"",B86*'MPTO_working_3-way'!$I85)</f>
        <v>3.196770639593427</v>
      </c>
      <c r="G86" s="22">
        <f>IF(OR($A86="",$B86="",$C86=""),"",C86*'MPTO_working_3-way'!$I85)</f>
        <v>4.0638685581759582</v>
      </c>
      <c r="H86" s="17">
        <f>IF(OR($A86="",$B86="",$C86=""),"",'MPTO_working_3-way'!E85)</f>
        <v>2.2425007548687077</v>
      </c>
      <c r="I86" s="21">
        <f>IF(OR($A86="",$B86="",$C86=""),"",'MPTO_working_3-way'!F85)</f>
        <v>3.2061699725992114</v>
      </c>
      <c r="J86" s="22">
        <f>IF(OR($A86="",$B86="",$C86=""),"",'MPTO_working_3-way'!G85)</f>
        <v>4.1293196159581127</v>
      </c>
      <c r="K86" s="17">
        <f>IF(OR($A86="",$B86="",$C86=""),"",'OddsRatio_working_3-way'!H85)</f>
        <v>2.2529102439600144</v>
      </c>
      <c r="L86" s="21">
        <f>IF(OR($A86="",$B86="",$C86=""),"",'OddsRatio_working_3-way'!I85)</f>
        <v>3.2059787201347256</v>
      </c>
      <c r="M86" s="22">
        <f>IF(OR($A86="",$B86="",$C86=""),"",'OddsRatio_working_3-way'!J85)</f>
        <v>4.0947953889268724</v>
      </c>
      <c r="N86" s="23">
        <f t="shared" si="29"/>
        <v>44.111336339953091</v>
      </c>
      <c r="O86" s="24">
        <f t="shared" si="30"/>
        <v>31.281568580947127</v>
      </c>
      <c r="P86" s="24">
        <f t="shared" si="31"/>
        <v>24.607095079099793</v>
      </c>
      <c r="Q86" t="s">
        <v>246</v>
      </c>
      <c r="R86" t="s">
        <v>253</v>
      </c>
      <c r="S86" s="48" t="s">
        <v>489</v>
      </c>
      <c r="T86" s="35">
        <v>100</v>
      </c>
      <c r="U86" s="35">
        <f t="shared" si="32"/>
        <v>68.253968253968253</v>
      </c>
      <c r="V86" s="35">
        <f t="shared" si="33"/>
        <v>65.156794425087099</v>
      </c>
      <c r="W86" s="35">
        <f t="shared" si="34"/>
        <v>62.264150943396231</v>
      </c>
      <c r="X86" s="35">
        <f t="shared" si="35"/>
        <v>72.579054631516655</v>
      </c>
      <c r="Y86" s="35">
        <f t="shared" si="36"/>
        <v>69.481880802635516</v>
      </c>
      <c r="Z86" s="35">
        <f t="shared" si="37"/>
        <v>66.589237320944633</v>
      </c>
      <c r="AA86" s="35">
        <f t="shared" si="38"/>
        <v>-4.3250863775484021</v>
      </c>
      <c r="AB86" s="35">
        <f t="shared" si="39"/>
        <v>-4.3250863775484163</v>
      </c>
      <c r="AC86" s="35">
        <f t="shared" si="40"/>
        <v>-4.3250863775484021</v>
      </c>
      <c r="AF86">
        <v>2.5</v>
      </c>
      <c r="AG86">
        <v>1.55</v>
      </c>
      <c r="AJ86" t="s">
        <v>445</v>
      </c>
    </row>
    <row r="87" spans="1:36" ht="15" x14ac:dyDescent="0.25">
      <c r="A87">
        <v>3.15</v>
      </c>
      <c r="B87">
        <v>2.87</v>
      </c>
      <c r="C87">
        <v>2.65</v>
      </c>
      <c r="D87" s="20">
        <f t="shared" si="28"/>
        <v>4.3250863775484039E-2</v>
      </c>
      <c r="E87" s="17">
        <f>IF(OR($A87="",$B87="",$C87=""),"",A87*'MPTO_working_3-way'!$I86)</f>
        <v>3.2862402208927746</v>
      </c>
      <c r="F87" s="21">
        <f>IF(OR($A87="",$B87="",$C87=""),"",B87*'MPTO_working_3-way'!$I86)</f>
        <v>2.9941299790356393</v>
      </c>
      <c r="G87" s="22">
        <f>IF(OR($A87="",$B87="",$C87=""),"",C87*'MPTO_working_3-way'!$I86)</f>
        <v>2.7646147890050328</v>
      </c>
      <c r="H87" s="17">
        <f>IF(OR($A87="",$B87="",$C87=""),"",'MPTO_working_3-way'!E86)</f>
        <v>3.2998577844912775</v>
      </c>
      <c r="I87" s="21">
        <f>IF(OR($A87="",$B87="",$C87=""),"",'MPTO_working_3-way'!F86)</f>
        <v>2.9938766137674131</v>
      </c>
      <c r="J87" s="22">
        <f>IF(OR($A87="",$B87="",$C87=""),"",'MPTO_working_3-way'!G86)</f>
        <v>2.7552646938460605</v>
      </c>
      <c r="K87" s="17">
        <f>IF(OR($A87="",$B87="",$C87=""),"",'OddsRatio_working_3-way'!H86)</f>
        <v>3.2929524106253658</v>
      </c>
      <c r="L87" s="21">
        <f>IF(OR($A87="",$B87="",$C87=""),"",'OddsRatio_working_3-way'!I86)</f>
        <v>2.9943353524974117</v>
      </c>
      <c r="M87" s="22">
        <f>IF(OR($A87="",$B87="",$C87=""),"",'OddsRatio_working_3-way'!J86)</f>
        <v>2.7597076639683036</v>
      </c>
      <c r="N87" s="23">
        <f t="shared" si="29"/>
        <v>30.429911777062042</v>
      </c>
      <c r="O87" s="24">
        <f t="shared" si="30"/>
        <v>33.398683657751015</v>
      </c>
      <c r="P87" s="24">
        <f t="shared" si="31"/>
        <v>36.171404565186947</v>
      </c>
      <c r="Q87" t="s">
        <v>244</v>
      </c>
      <c r="R87" t="s">
        <v>241</v>
      </c>
      <c r="S87" s="48" t="s">
        <v>489</v>
      </c>
      <c r="T87" s="35">
        <v>100</v>
      </c>
      <c r="U87" s="35">
        <f t="shared" si="32"/>
        <v>62.406015037593981</v>
      </c>
      <c r="V87" s="35">
        <f t="shared" si="33"/>
        <v>65.397923875432525</v>
      </c>
      <c r="W87" s="35">
        <f t="shared" si="34"/>
        <v>67.845659163987136</v>
      </c>
      <c r="X87" s="35">
        <f t="shared" si="35"/>
        <v>66.756416960580339</v>
      </c>
      <c r="Y87" s="35">
        <f t="shared" si="36"/>
        <v>69.748325798418875</v>
      </c>
      <c r="Z87" s="35">
        <f t="shared" si="37"/>
        <v>72.196061086973486</v>
      </c>
      <c r="AA87" s="35">
        <f t="shared" si="38"/>
        <v>-4.3504019229863573</v>
      </c>
      <c r="AB87" s="35">
        <f t="shared" si="39"/>
        <v>-4.3504019229863502</v>
      </c>
      <c r="AC87" s="35">
        <f t="shared" si="40"/>
        <v>-4.3504019229863502</v>
      </c>
      <c r="AF87">
        <v>2.93</v>
      </c>
      <c r="AG87">
        <v>1.41</v>
      </c>
      <c r="AJ87" t="s">
        <v>445</v>
      </c>
    </row>
    <row r="88" spans="1:36" ht="15" x14ac:dyDescent="0.25">
      <c r="A88">
        <v>2.66</v>
      </c>
      <c r="B88">
        <v>2.89</v>
      </c>
      <c r="C88">
        <v>3.11</v>
      </c>
      <c r="D88" s="20">
        <f t="shared" si="28"/>
        <v>4.3504019229863466E-2</v>
      </c>
      <c r="E88" s="17">
        <f>IF(OR($A88="",$B88="",$C88=""),"",A88*'MPTO_working_3-way'!$I87)</f>
        <v>2.7757206911514372</v>
      </c>
      <c r="F88" s="21">
        <f>IF(OR($A88="",$B88="",$C88=""),"",B88*'MPTO_working_3-way'!$I87)</f>
        <v>3.0157266155743057</v>
      </c>
      <c r="G88" s="22">
        <f>IF(OR($A88="",$B88="",$C88=""),"",C88*'MPTO_working_3-way'!$I87)</f>
        <v>3.2452974998048751</v>
      </c>
      <c r="H88" s="17">
        <f>IF(OR($A88="",$B88="",$C88=""),"",'MPTO_working_3-way'!E87)</f>
        <v>2.7667223404884829</v>
      </c>
      <c r="I88" s="21">
        <f>IF(OR($A88="",$B88="",$C88=""),"",'MPTO_working_3-way'!F87)</f>
        <v>3.0164145300090666</v>
      </c>
      <c r="J88" s="22">
        <f>IF(OR($A88="",$B88="",$C88=""),"",'MPTO_working_3-way'!G87)</f>
        <v>3.2568826952762118</v>
      </c>
      <c r="K88" s="17">
        <f>IF(OR($A88="",$B88="",$C88=""),"",'OddsRatio_working_3-way'!H87)</f>
        <v>2.7709811807914875</v>
      </c>
      <c r="L88" s="21">
        <f>IF(OR($A88="",$B88="",$C88=""),"",'OddsRatio_working_3-way'!I87)</f>
        <v>3.0163580913830783</v>
      </c>
      <c r="M88" s="22">
        <f>IF(OR($A88="",$B88="",$C88=""),"",'OddsRatio_working_3-way'!J87)</f>
        <v>3.2510664406445997</v>
      </c>
      <c r="N88" s="23">
        <f t="shared" si="29"/>
        <v>36.02667960028699</v>
      </c>
      <c r="O88" s="24">
        <f t="shared" si="30"/>
        <v>33.159504407184571</v>
      </c>
      <c r="P88" s="24">
        <f t="shared" si="31"/>
        <v>30.813815992528433</v>
      </c>
      <c r="Q88" t="s">
        <v>250</v>
      </c>
      <c r="R88" t="s">
        <v>243</v>
      </c>
      <c r="S88" s="48" t="s">
        <v>489</v>
      </c>
      <c r="T88" s="35">
        <v>100</v>
      </c>
      <c r="U88" s="35">
        <f t="shared" si="32"/>
        <v>68.35443037974683</v>
      </c>
      <c r="V88" s="35">
        <f t="shared" si="33"/>
        <v>66.21621621621621</v>
      </c>
      <c r="W88" s="35">
        <f t="shared" si="34"/>
        <v>61.089494163424128</v>
      </c>
      <c r="X88" s="35">
        <f t="shared" si="35"/>
        <v>72.694289620359669</v>
      </c>
      <c r="Y88" s="35">
        <f t="shared" si="36"/>
        <v>70.556075456829035</v>
      </c>
      <c r="Z88" s="35">
        <f t="shared" si="37"/>
        <v>65.429353404036945</v>
      </c>
      <c r="AA88" s="35">
        <f t="shared" si="38"/>
        <v>-4.3398592406128387</v>
      </c>
      <c r="AB88" s="35">
        <f t="shared" si="39"/>
        <v>-4.3398592406128245</v>
      </c>
      <c r="AC88" s="35">
        <f t="shared" si="40"/>
        <v>-4.3398592406128174</v>
      </c>
      <c r="AF88">
        <v>2.29</v>
      </c>
      <c r="AG88">
        <v>1.64</v>
      </c>
      <c r="AJ88" t="s">
        <v>445</v>
      </c>
    </row>
    <row r="89" spans="1:36" ht="15" x14ac:dyDescent="0.25">
      <c r="A89">
        <v>3.16</v>
      </c>
      <c r="B89">
        <v>2.96</v>
      </c>
      <c r="C89">
        <v>2.57</v>
      </c>
      <c r="D89" s="20">
        <f t="shared" si="28"/>
        <v>4.33985924061282E-2</v>
      </c>
      <c r="E89" s="17">
        <f>IF(OR($A89="",$B89="",$C89=""),"",A89*'MPTO_working_3-way'!$I88)</f>
        <v>3.2971395520033653</v>
      </c>
      <c r="F89" s="21">
        <f>IF(OR($A89="",$B89="",$C89=""),"",B89*'MPTO_working_3-way'!$I88)</f>
        <v>3.0884598335221396</v>
      </c>
      <c r="G89" s="22">
        <f>IF(OR($A89="",$B89="",$C89=""),"",C89*'MPTO_working_3-way'!$I88)</f>
        <v>2.6815343824837492</v>
      </c>
      <c r="H89" s="17">
        <f>IF(OR($A89="",$B89="",$C89=""),"",'MPTO_working_3-way'!E88)</f>
        <v>3.3113734225620011</v>
      </c>
      <c r="I89" s="21">
        <f>IF(OR($A89="",$B89="",$C89=""),"",'MPTO_working_3-way'!F88)</f>
        <v>3.092417129895809</v>
      </c>
      <c r="J89" s="22">
        <f>IF(OR($A89="",$B89="",$C89=""),"",'MPTO_working_3-way'!G88)</f>
        <v>2.6692372425155315</v>
      </c>
      <c r="K89" s="17">
        <f>IF(OR($A89="",$B89="",$C89=""),"",'OddsRatio_working_3-way'!H88)</f>
        <v>3.3043351848150744</v>
      </c>
      <c r="L89" s="21">
        <f>IF(OR($A89="",$B89="",$C89=""),"",'OddsRatio_working_3-way'!I88)</f>
        <v>3.0909708158507145</v>
      </c>
      <c r="M89" s="22">
        <f>IF(OR($A89="",$B89="",$C89=""),"",'OddsRatio_working_3-way'!J88)</f>
        <v>2.6749102963702156</v>
      </c>
      <c r="N89" s="23">
        <f t="shared" si="29"/>
        <v>30.329319830954471</v>
      </c>
      <c r="O89" s="24">
        <f t="shared" si="30"/>
        <v>32.378598197910854</v>
      </c>
      <c r="P89" s="24">
        <f t="shared" si="31"/>
        <v>37.292081971134685</v>
      </c>
      <c r="Q89" t="s">
        <v>256</v>
      </c>
      <c r="R89" t="s">
        <v>421</v>
      </c>
      <c r="S89" s="48" t="s">
        <v>489</v>
      </c>
      <c r="T89" s="35">
        <v>100</v>
      </c>
      <c r="U89" s="35">
        <f t="shared" si="32"/>
        <v>67.426710097719877</v>
      </c>
      <c r="V89" s="35">
        <f t="shared" si="33"/>
        <v>66.329966329966325</v>
      </c>
      <c r="W89" s="35">
        <f t="shared" si="34"/>
        <v>61.832061068702288</v>
      </c>
      <c r="X89" s="35">
        <f t="shared" si="35"/>
        <v>71.837972601331373</v>
      </c>
      <c r="Y89" s="35">
        <f t="shared" si="36"/>
        <v>70.741228833577836</v>
      </c>
      <c r="Z89" s="35">
        <f t="shared" si="37"/>
        <v>66.243323572313798</v>
      </c>
      <c r="AA89" s="35">
        <f t="shared" si="38"/>
        <v>-4.4112625036114963</v>
      </c>
      <c r="AB89" s="35">
        <f t="shared" si="39"/>
        <v>-4.4112625036115105</v>
      </c>
      <c r="AC89" s="35">
        <f t="shared" si="40"/>
        <v>-4.4112625036115105</v>
      </c>
      <c r="AF89">
        <v>2.56</v>
      </c>
      <c r="AG89">
        <v>1.52</v>
      </c>
      <c r="AJ89" t="s">
        <v>445</v>
      </c>
    </row>
    <row r="90" spans="1:36" ht="15" x14ac:dyDescent="0.25">
      <c r="A90">
        <v>3.07</v>
      </c>
      <c r="B90">
        <v>2.97</v>
      </c>
      <c r="C90">
        <v>2.62</v>
      </c>
      <c r="D90" s="20">
        <f t="shared" si="28"/>
        <v>4.4112625036115016E-2</v>
      </c>
      <c r="E90" s="17">
        <f>IF(OR($A90="",$B90="",$C90=""),"",A90*'MPTO_working_3-way'!$I89)</f>
        <v>3.2054257588608728</v>
      </c>
      <c r="F90" s="21">
        <f>IF(OR($A90="",$B90="",$C90=""),"",B90*'MPTO_working_3-way'!$I89)</f>
        <v>3.1010144963572617</v>
      </c>
      <c r="G90" s="22">
        <f>IF(OR($A90="",$B90="",$C90=""),"",C90*'MPTO_working_3-way'!$I89)</f>
        <v>2.7355750775946213</v>
      </c>
      <c r="H90" s="17">
        <f>IF(OR($A90="",$B90="",$C90=""),"",'MPTO_working_3-way'!E89)</f>
        <v>3.2151374775811532</v>
      </c>
      <c r="I90" s="21">
        <f>IF(OR($A90="",$B90="",$C90=""),"",'MPTO_working_3-way'!F89)</f>
        <v>3.1056274033755176</v>
      </c>
      <c r="J90" s="22">
        <f>IF(OR($A90="",$B90="",$C90=""),"",'MPTO_working_3-way'!G89)</f>
        <v>2.7249799219753625</v>
      </c>
      <c r="K90" s="17">
        <f>IF(OR($A90="",$B90="",$C90=""),"",'OddsRatio_working_3-way'!H89)</f>
        <v>3.2104300193209121</v>
      </c>
      <c r="L90" s="21">
        <f>IF(OR($A90="",$B90="",$C90=""),"",'OddsRatio_working_3-way'!I89)</f>
        <v>3.1036459604165203</v>
      </c>
      <c r="M90" s="22">
        <f>IF(OR($A90="",$B90="",$C90=""),"",'OddsRatio_working_3-way'!J89)</f>
        <v>2.729901754251149</v>
      </c>
      <c r="N90" s="23">
        <f t="shared" si="29"/>
        <v>31.197103761822103</v>
      </c>
      <c r="O90" s="24">
        <f t="shared" si="30"/>
        <v>32.247511295890178</v>
      </c>
      <c r="P90" s="24">
        <f t="shared" si="31"/>
        <v>36.555384942287731</v>
      </c>
      <c r="Q90" t="s">
        <v>252</v>
      </c>
      <c r="R90" t="s">
        <v>245</v>
      </c>
      <c r="S90" s="48" t="s">
        <v>489</v>
      </c>
      <c r="T90" s="35">
        <v>100</v>
      </c>
      <c r="U90" s="35">
        <f t="shared" si="32"/>
        <v>46.808510638297875</v>
      </c>
      <c r="V90" s="35">
        <f t="shared" si="33"/>
        <v>69.418960244648318</v>
      </c>
      <c r="W90" s="35">
        <f t="shared" si="34"/>
        <v>78.81355932203391</v>
      </c>
      <c r="X90" s="35">
        <f t="shared" si="35"/>
        <v>51.767480433317779</v>
      </c>
      <c r="Y90" s="35">
        <f t="shared" si="36"/>
        <v>74.377930039668229</v>
      </c>
      <c r="Z90" s="35">
        <f t="shared" si="37"/>
        <v>83.772529117053807</v>
      </c>
      <c r="AA90" s="35">
        <f t="shared" si="38"/>
        <v>-4.9589697950199039</v>
      </c>
      <c r="AB90" s="35">
        <f t="shared" si="39"/>
        <v>-4.958969795019911</v>
      </c>
      <c r="AC90" s="35">
        <f t="shared" si="40"/>
        <v>-4.9589697950198968</v>
      </c>
      <c r="AF90">
        <v>2.5099999999999998</v>
      </c>
      <c r="AG90">
        <v>1.54</v>
      </c>
      <c r="AJ90" t="s">
        <v>445</v>
      </c>
    </row>
    <row r="91" spans="1:36" ht="15" x14ac:dyDescent="0.25">
      <c r="A91">
        <v>1.88</v>
      </c>
      <c r="B91">
        <v>3.27</v>
      </c>
      <c r="C91">
        <v>4.72</v>
      </c>
      <c r="D91" s="20">
        <f t="shared" si="28"/>
        <v>4.9589697950199074E-2</v>
      </c>
      <c r="E91" s="17">
        <f>IF(OR($A91="",$B91="",$C91=""),"",A91*'MPTO_working_3-way'!$I90)</f>
        <v>1.9732286321463741</v>
      </c>
      <c r="F91" s="21">
        <f>IF(OR($A91="",$B91="",$C91=""),"",B91*'MPTO_working_3-way'!$I90)</f>
        <v>3.4321583122971511</v>
      </c>
      <c r="G91" s="22">
        <f>IF(OR($A91="",$B91="",$C91=""),"",C91*'MPTO_working_3-way'!$I90)</f>
        <v>4.9540633743249396</v>
      </c>
      <c r="H91" s="17">
        <f>IF(OR($A91="",$B91="",$C91=""),"",'MPTO_working_3-way'!E90)</f>
        <v>1.9402970809378115</v>
      </c>
      <c r="I91" s="21">
        <f>IF(OR($A91="",$B91="",$C91=""),"",'MPTO_working_3-way'!F90)</f>
        <v>3.4568524532250819</v>
      </c>
      <c r="J91" s="22">
        <f>IF(OR($A91="",$B91="",$C91=""),"",'MPTO_working_3-way'!G90)</f>
        <v>5.119423152561958</v>
      </c>
      <c r="K91" s="17">
        <f>IF(OR($A91="",$B91="",$C91=""),"",'OddsRatio_working_3-way'!H90)</f>
        <v>1.9530844647803498</v>
      </c>
      <c r="L91" s="21">
        <f>IF(OR($A91="",$B91="",$C91=""),"",'OddsRatio_working_3-way'!I90)</f>
        <v>3.4585246989220391</v>
      </c>
      <c r="M91" s="22">
        <f>IF(OR($A91="",$B91="",$C91=""),"",'OddsRatio_working_3-way'!J90)</f>
        <v>5.0289479647532964</v>
      </c>
      <c r="N91" s="23">
        <f t="shared" si="29"/>
        <v>50.678364570062648</v>
      </c>
      <c r="O91" s="24">
        <f t="shared" si="30"/>
        <v>29.136185135081888</v>
      </c>
      <c r="P91" s="24">
        <f t="shared" si="31"/>
        <v>20.18545029485546</v>
      </c>
      <c r="Q91" t="s">
        <v>254</v>
      </c>
      <c r="R91" t="s">
        <v>242</v>
      </c>
      <c r="S91" s="48" t="s">
        <v>489</v>
      </c>
      <c r="T91" s="35">
        <v>100</v>
      </c>
      <c r="U91" s="35">
        <f t="shared" si="32"/>
        <v>48.186528497409334</v>
      </c>
      <c r="V91" s="35">
        <f t="shared" si="33"/>
        <v>71.264367816091948</v>
      </c>
      <c r="W91" s="35">
        <f t="shared" si="34"/>
        <v>78.308026030368765</v>
      </c>
      <c r="X91" s="35">
        <f t="shared" si="35"/>
        <v>50.427606153539273</v>
      </c>
      <c r="Y91" s="35">
        <f t="shared" si="36"/>
        <v>73.505445472221908</v>
      </c>
      <c r="Z91" s="35">
        <f t="shared" si="37"/>
        <v>80.549103686498725</v>
      </c>
      <c r="AA91" s="35">
        <f t="shared" si="38"/>
        <v>-2.2410776561299386</v>
      </c>
      <c r="AB91" s="35">
        <f t="shared" si="39"/>
        <v>-2.2410776561299599</v>
      </c>
      <c r="AC91" s="35">
        <f t="shared" si="40"/>
        <v>-2.2410776561299599</v>
      </c>
      <c r="AF91">
        <v>2.44</v>
      </c>
      <c r="AG91">
        <v>1.57</v>
      </c>
      <c r="AJ91" t="s">
        <v>445</v>
      </c>
    </row>
    <row r="92" spans="1:36" ht="15" x14ac:dyDescent="0.25">
      <c r="A92">
        <v>1.93</v>
      </c>
      <c r="B92">
        <v>3.48</v>
      </c>
      <c r="C92">
        <v>4.6100000000000003</v>
      </c>
      <c r="D92" s="20">
        <f t="shared" si="28"/>
        <v>2.2410776561299528E-2</v>
      </c>
      <c r="E92" s="17">
        <f>IF(OR($A92="",$B92="",$C92=""),"",A92*'MPTO_working_3-way'!$I91)</f>
        <v>1.9732527987633079</v>
      </c>
      <c r="F92" s="21">
        <f>IF(OR($A92="",$B92="",$C92=""),"",B92*'MPTO_working_3-way'!$I91)</f>
        <v>3.5579895024333221</v>
      </c>
      <c r="G92" s="22">
        <f>IF(OR($A92="",$B92="",$C92=""),"",C92*'MPTO_working_3-way'!$I91)</f>
        <v>4.713313679947591</v>
      </c>
      <c r="H92" s="17">
        <f>IF(OR($A92="",$B92="",$C92=""),"",'MPTO_working_3-way'!E91)</f>
        <v>1.9582330195757924</v>
      </c>
      <c r="I92" s="21">
        <f>IF(OR($A92="",$B92="",$C92=""),"",'MPTO_working_3-way'!F91)</f>
        <v>3.5728824412827995</v>
      </c>
      <c r="J92" s="22">
        <f>IF(OR($A92="",$B92="",$C92=""),"",'MPTO_working_3-way'!G91)</f>
        <v>4.7744210010802197</v>
      </c>
      <c r="K92" s="17">
        <f>IF(OR($A92="",$B92="",$C92=""),"",'OddsRatio_working_3-way'!H91)</f>
        <v>1.9641671816263631</v>
      </c>
      <c r="L92" s="21">
        <f>IF(OR($A92="",$B92="",$C92=""),"",'OddsRatio_working_3-way'!I91)</f>
        <v>3.571112484336969</v>
      </c>
      <c r="M92" s="22">
        <f>IF(OR($A92="",$B92="",$C92=""),"",'OddsRatio_working_3-way'!J91)</f>
        <v>4.7426274469582488</v>
      </c>
      <c r="N92" s="23">
        <f t="shared" si="29"/>
        <v>50.677743907254438</v>
      </c>
      <c r="O92" s="24">
        <f t="shared" si="30"/>
        <v>28.105760270402609</v>
      </c>
      <c r="P92" s="24">
        <f t="shared" si="31"/>
        <v>21.216495822342964</v>
      </c>
      <c r="Q92" t="s">
        <v>369</v>
      </c>
      <c r="R92" t="s">
        <v>363</v>
      </c>
      <c r="S92" s="48" t="s">
        <v>489</v>
      </c>
      <c r="T92" s="35">
        <v>100</v>
      </c>
      <c r="U92" s="35">
        <f t="shared" si="32"/>
        <v>62.825278810408925</v>
      </c>
      <c r="V92" s="35">
        <f t="shared" si="33"/>
        <v>71.014492753623188</v>
      </c>
      <c r="W92" s="35">
        <f t="shared" si="34"/>
        <v>64.02877697841727</v>
      </c>
      <c r="X92" s="35">
        <f t="shared" si="35"/>
        <v>64.956730267959557</v>
      </c>
      <c r="Y92" s="35">
        <f t="shared" si="36"/>
        <v>73.145944211173813</v>
      </c>
      <c r="Z92" s="35">
        <f t="shared" si="37"/>
        <v>66.160228435967895</v>
      </c>
      <c r="AA92" s="35">
        <f t="shared" si="38"/>
        <v>-2.1314514575506323</v>
      </c>
      <c r="AB92" s="35">
        <f t="shared" si="39"/>
        <v>-2.1314514575506252</v>
      </c>
      <c r="AC92" s="35">
        <f t="shared" si="40"/>
        <v>-2.1314514575506252</v>
      </c>
      <c r="AF92">
        <v>2.04</v>
      </c>
      <c r="AG92">
        <v>1.87</v>
      </c>
      <c r="AJ92" t="s">
        <v>446</v>
      </c>
    </row>
    <row r="93" spans="1:36" ht="15" x14ac:dyDescent="0.25">
      <c r="A93">
        <v>2.69</v>
      </c>
      <c r="B93">
        <v>3.45</v>
      </c>
      <c r="C93">
        <v>2.78</v>
      </c>
      <c r="D93" s="20">
        <f t="shared" si="28"/>
        <v>2.131451457550626E-2</v>
      </c>
      <c r="E93" s="17">
        <f>IF(OR($A93="",$B93="",$C93=""),"",A93*'MPTO_working_3-way'!$I92)</f>
        <v>2.7473360442081116</v>
      </c>
      <c r="F93" s="21">
        <f>IF(OR($A93="",$B93="",$C93=""),"",B93*'MPTO_working_3-way'!$I92)</f>
        <v>3.5235350752854968</v>
      </c>
      <c r="G93" s="22">
        <f>IF(OR($A93="",$B93="",$C93=""),"",C93*'MPTO_working_3-way'!$I92)</f>
        <v>2.8392543505199073</v>
      </c>
      <c r="H93" s="17">
        <f>IF(OR($A93="",$B93="",$C93=""),"",'MPTO_working_3-way'!E92)</f>
        <v>2.7424130384022445</v>
      </c>
      <c r="I93" s="21">
        <f>IF(OR($A93="",$B93="",$C93=""),"",'MPTO_working_3-way'!F92)</f>
        <v>3.5366902615481424</v>
      </c>
      <c r="J93" s="22">
        <f>IF(OR($A93="",$B93="",$C93=""),"",'MPTO_working_3-way'!G92)</f>
        <v>2.8360154172036149</v>
      </c>
      <c r="K93" s="17">
        <f>IF(OR($A93="",$B93="",$C93=""),"",'OddsRatio_working_3-way'!H92)</f>
        <v>2.7449364177503166</v>
      </c>
      <c r="L93" s="21">
        <f>IF(OR($A93="",$B93="",$C93=""),"",'OddsRatio_working_3-way'!I92)</f>
        <v>3.5296415523599269</v>
      </c>
      <c r="M93" s="22">
        <f>IF(OR($A93="",$B93="",$C93=""),"",'OddsRatio_working_3-way'!J92)</f>
        <v>2.8378620257961913</v>
      </c>
      <c r="N93" s="23">
        <f t="shared" si="29"/>
        <v>36.398896382121997</v>
      </c>
      <c r="O93" s="24">
        <f t="shared" si="30"/>
        <v>28.380588773306712</v>
      </c>
      <c r="P93" s="24">
        <f t="shared" si="31"/>
        <v>35.220514844571291</v>
      </c>
      <c r="Q93" t="s">
        <v>371</v>
      </c>
      <c r="R93" t="s">
        <v>372</v>
      </c>
      <c r="S93" s="48" t="s">
        <v>489</v>
      </c>
      <c r="T93" s="35">
        <v>100</v>
      </c>
      <c r="U93" s="35">
        <f t="shared" si="32"/>
        <v>73.333333333333329</v>
      </c>
      <c r="V93" s="35">
        <f t="shared" si="33"/>
        <v>70.930232558139537</v>
      </c>
      <c r="W93" s="35">
        <f t="shared" si="34"/>
        <v>53.488372093023258</v>
      </c>
      <c r="X93" s="35">
        <f t="shared" si="35"/>
        <v>75.581395348837205</v>
      </c>
      <c r="Y93" s="35">
        <f t="shared" si="36"/>
        <v>73.178294573643413</v>
      </c>
      <c r="Z93" s="35">
        <f t="shared" si="37"/>
        <v>55.736434108527135</v>
      </c>
      <c r="AA93" s="35">
        <f t="shared" si="38"/>
        <v>-2.2480620155038764</v>
      </c>
      <c r="AB93" s="35">
        <f t="shared" si="39"/>
        <v>-2.2480620155038764</v>
      </c>
      <c r="AC93" s="35">
        <f t="shared" si="40"/>
        <v>-2.2480620155038764</v>
      </c>
      <c r="AF93">
        <v>1.79</v>
      </c>
      <c r="AG93">
        <v>2.13</v>
      </c>
      <c r="AJ93" t="s">
        <v>446</v>
      </c>
    </row>
    <row r="94" spans="1:36" ht="15" x14ac:dyDescent="0.25">
      <c r="A94">
        <v>3.75</v>
      </c>
      <c r="B94">
        <v>3.44</v>
      </c>
      <c r="C94">
        <v>2.15</v>
      </c>
      <c r="D94" s="20">
        <f t="shared" si="28"/>
        <v>2.2480620155038711E-2</v>
      </c>
      <c r="E94" s="17">
        <f>IF(OR($A94="",$B94="",$C94=""),"",A94*'MPTO_working_3-way'!$I93)</f>
        <v>3.8343023255813953</v>
      </c>
      <c r="F94" s="21">
        <f>IF(OR($A94="",$B94="",$C94=""),"",B94*'MPTO_working_3-way'!$I93)</f>
        <v>3.5173333333333332</v>
      </c>
      <c r="G94" s="22">
        <f>IF(OR($A94="",$B94="",$C94=""),"",C94*'MPTO_working_3-way'!$I93)</f>
        <v>2.1983333333333333</v>
      </c>
      <c r="H94" s="17">
        <f>IF(OR($A94="",$B94="",$C94=""),"",'MPTO_working_3-way'!E93)</f>
        <v>3.8584247258225322</v>
      </c>
      <c r="I94" s="21">
        <f>IF(OR($A94="",$B94="",$C94=""),"",'MPTO_working_3-way'!F93)</f>
        <v>3.531021897810219</v>
      </c>
      <c r="J94" s="22">
        <f>IF(OR($A94="",$B94="",$C94=""),"",'MPTO_working_3-way'!G93)</f>
        <v>2.1852060982495765</v>
      </c>
      <c r="K94" s="17">
        <f>IF(OR($A94="",$B94="",$C94=""),"",'OddsRatio_working_3-way'!H93)</f>
        <v>3.8472147578980835</v>
      </c>
      <c r="L94" s="21">
        <f>IF(OR($A94="",$B94="",$C94=""),"",'OddsRatio_working_3-way'!I93)</f>
        <v>3.5262560033713908</v>
      </c>
      <c r="M94" s="22">
        <f>IF(OR($A94="",$B94="",$C94=""),"",'OddsRatio_working_3-way'!J93)</f>
        <v>2.1906534442119256</v>
      </c>
      <c r="N94" s="23">
        <f t="shared" si="29"/>
        <v>26.080363912054587</v>
      </c>
      <c r="O94" s="24">
        <f t="shared" si="30"/>
        <v>28.430629264594394</v>
      </c>
      <c r="P94" s="24">
        <f t="shared" si="31"/>
        <v>45.489006823351026</v>
      </c>
      <c r="Q94" t="s">
        <v>365</v>
      </c>
      <c r="R94" t="s">
        <v>261</v>
      </c>
      <c r="S94" s="48" t="s">
        <v>489</v>
      </c>
      <c r="T94" s="35">
        <v>100</v>
      </c>
      <c r="U94" s="35">
        <f t="shared" si="32"/>
        <v>65.397923875432525</v>
      </c>
      <c r="V94" s="35">
        <f t="shared" si="33"/>
        <v>67.21311475409837</v>
      </c>
      <c r="W94" s="35">
        <f t="shared" si="34"/>
        <v>64.788732394366207</v>
      </c>
      <c r="X94" s="35">
        <f t="shared" si="35"/>
        <v>67.998152851535451</v>
      </c>
      <c r="Y94" s="35">
        <f t="shared" si="36"/>
        <v>69.813343730201268</v>
      </c>
      <c r="Z94" s="35">
        <f t="shared" si="37"/>
        <v>67.388961370469119</v>
      </c>
      <c r="AA94" s="35">
        <f t="shared" si="38"/>
        <v>-2.600228976102926</v>
      </c>
      <c r="AB94" s="35">
        <f t="shared" si="39"/>
        <v>-2.6002289761028976</v>
      </c>
      <c r="AC94" s="35">
        <f t="shared" si="40"/>
        <v>-2.6002289761029118</v>
      </c>
      <c r="AF94">
        <v>1.97</v>
      </c>
      <c r="AG94">
        <v>1.93</v>
      </c>
      <c r="AJ94" t="s">
        <v>446</v>
      </c>
    </row>
    <row r="95" spans="1:36" ht="15" x14ac:dyDescent="0.25">
      <c r="A95">
        <v>2.89</v>
      </c>
      <c r="B95">
        <v>3.05</v>
      </c>
      <c r="C95">
        <v>2.84</v>
      </c>
      <c r="D95" s="20">
        <f t="shared" si="28"/>
        <v>2.6002289761029251E-2</v>
      </c>
      <c r="E95" s="17">
        <f>IF(OR($A95="",$B95="",$C95=""),"",A95*'MPTO_working_3-way'!$I94)</f>
        <v>2.9651466174093746</v>
      </c>
      <c r="F95" s="21">
        <f>IF(OR($A95="",$B95="",$C95=""),"",B95*'MPTO_working_3-way'!$I94)</f>
        <v>3.1293069837711389</v>
      </c>
      <c r="G95" s="22">
        <f>IF(OR($A95="",$B95="",$C95=""),"",C95*'MPTO_working_3-way'!$I94)</f>
        <v>2.9138465029213227</v>
      </c>
      <c r="H95" s="17">
        <f>IF(OR($A95="",$B95="",$C95=""),"",'MPTO_working_3-way'!E94)</f>
        <v>2.9642511489997272</v>
      </c>
      <c r="I95" s="21">
        <f>IF(OR($A95="",$B95="",$C95=""),"",'MPTO_working_3-way'!F94)</f>
        <v>3.1328181185622483</v>
      </c>
      <c r="J95" s="22">
        <f>IF(OR($A95="",$B95="",$C95=""),"",'MPTO_working_3-way'!G94)</f>
        <v>2.9116722716378121</v>
      </c>
      <c r="K95" s="17">
        <f>IF(OR($A95="",$B95="",$C95=""),"",'OddsRatio_working_3-way'!H94)</f>
        <v>2.9647231815899131</v>
      </c>
      <c r="L95" s="21">
        <f>IF(OR($A95="",$B95="",$C95=""),"",'OddsRatio_working_3-way'!I94)</f>
        <v>3.1310489535763599</v>
      </c>
      <c r="M95" s="22">
        <f>IF(OR($A95="",$B95="",$C95=""),"",'OddsRatio_working_3-way'!J94)</f>
        <v>2.9127463778441469</v>
      </c>
      <c r="N95" s="23">
        <f t="shared" si="29"/>
        <v>33.725145128698294</v>
      </c>
      <c r="O95" s="24">
        <f t="shared" si="30"/>
        <v>31.955957187520685</v>
      </c>
      <c r="P95" s="24">
        <f t="shared" si="31"/>
        <v>34.318897683781017</v>
      </c>
      <c r="Q95" t="s">
        <v>267</v>
      </c>
      <c r="R95" t="s">
        <v>269</v>
      </c>
      <c r="S95" s="48" t="s">
        <v>489</v>
      </c>
      <c r="T95" s="35">
        <v>100</v>
      </c>
      <c r="U95" s="35">
        <f t="shared" si="32"/>
        <v>55.55555555555555</v>
      </c>
      <c r="V95" s="35">
        <f t="shared" si="33"/>
        <v>70.760233918128648</v>
      </c>
      <c r="W95" s="35">
        <f t="shared" si="34"/>
        <v>70.930232558139537</v>
      </c>
      <c r="X95" s="35">
        <f t="shared" si="35"/>
        <v>58.309533523731801</v>
      </c>
      <c r="Y95" s="35">
        <f t="shared" si="36"/>
        <v>73.514211886304921</v>
      </c>
      <c r="Z95" s="35">
        <f t="shared" si="37"/>
        <v>73.68421052631578</v>
      </c>
      <c r="AA95" s="35">
        <f t="shared" si="38"/>
        <v>-2.7539779681762511</v>
      </c>
      <c r="AB95" s="35">
        <f t="shared" si="39"/>
        <v>-2.7539779681762724</v>
      </c>
      <c r="AC95" s="35">
        <f t="shared" si="40"/>
        <v>-2.753977968176244</v>
      </c>
      <c r="AF95">
        <v>2.2599999999999998</v>
      </c>
      <c r="AG95">
        <v>1.69</v>
      </c>
      <c r="AJ95" t="s">
        <v>447</v>
      </c>
    </row>
    <row r="96" spans="1:36" ht="15" x14ac:dyDescent="0.25">
      <c r="A96">
        <v>2.25</v>
      </c>
      <c r="B96">
        <v>3.42</v>
      </c>
      <c r="C96">
        <v>3.44</v>
      </c>
      <c r="D96" s="20">
        <f t="shared" si="28"/>
        <v>2.7539779681762466E-2</v>
      </c>
      <c r="E96" s="17">
        <f>IF(OR($A96="",$B96="",$C96=""),"",A96*'MPTO_working_3-way'!$I95)</f>
        <v>2.3119645042839654</v>
      </c>
      <c r="F96" s="21">
        <f>IF(OR($A96="",$B96="",$C96=""),"",B96*'MPTO_working_3-way'!$I95)</f>
        <v>3.5141860465116275</v>
      </c>
      <c r="G96" s="22">
        <f>IF(OR($A96="",$B96="",$C96=""),"",C96*'MPTO_working_3-way'!$I95)</f>
        <v>3.534736842105263</v>
      </c>
      <c r="H96" s="17">
        <f>IF(OR($A96="",$B96="",$C96=""),"",'MPTO_working_3-way'!E95)</f>
        <v>2.2974535228870487</v>
      </c>
      <c r="I96" s="21">
        <f>IF(OR($A96="",$B96="",$C96=""),"",'MPTO_working_3-way'!F95)</f>
        <v>3.5308523409363741</v>
      </c>
      <c r="J96" s="22">
        <f>IF(OR($A96="",$B96="",$C96=""),"",'MPTO_working_3-way'!G95)</f>
        <v>3.552173913043478</v>
      </c>
      <c r="K96" s="17">
        <f>IF(OR($A96="",$B96="",$C96=""),"",'OddsRatio_working_3-way'!H95)</f>
        <v>2.3036145223750486</v>
      </c>
      <c r="L96" s="21">
        <f>IF(OR($A96="",$B96="",$C96=""),"",'OddsRatio_working_3-way'!I95)</f>
        <v>3.5237977153180933</v>
      </c>
      <c r="M96" s="22">
        <f>IF(OR($A96="",$B96="",$C96=""),"",'OddsRatio_working_3-way'!J95)</f>
        <v>3.5446555476760948</v>
      </c>
      <c r="N96" s="23">
        <f t="shared" si="29"/>
        <v>43.253259215141291</v>
      </c>
      <c r="O96" s="24">
        <f t="shared" si="30"/>
        <v>28.456091588908745</v>
      </c>
      <c r="P96" s="24">
        <f t="shared" si="31"/>
        <v>28.290649195949975</v>
      </c>
      <c r="Q96" t="s">
        <v>375</v>
      </c>
      <c r="R96" t="s">
        <v>270</v>
      </c>
      <c r="S96" s="48" t="s">
        <v>489</v>
      </c>
      <c r="T96" s="35">
        <v>100</v>
      </c>
      <c r="U96" s="35">
        <f t="shared" si="32"/>
        <v>41.176470588235297</v>
      </c>
      <c r="V96" s="35">
        <f t="shared" si="33"/>
        <v>72.67759562841529</v>
      </c>
      <c r="W96" s="35">
        <f t="shared" si="34"/>
        <v>82.993197278911566</v>
      </c>
      <c r="X96" s="35">
        <f t="shared" si="35"/>
        <v>44.32920709267313</v>
      </c>
      <c r="Y96" s="35">
        <f t="shared" si="36"/>
        <v>75.830332132853144</v>
      </c>
      <c r="Z96" s="35">
        <f t="shared" si="37"/>
        <v>86.145933783349406</v>
      </c>
      <c r="AA96" s="35">
        <f t="shared" si="38"/>
        <v>-3.1527365044378328</v>
      </c>
      <c r="AB96" s="35">
        <f t="shared" si="39"/>
        <v>-3.1527365044378541</v>
      </c>
      <c r="AC96" s="35">
        <f t="shared" si="40"/>
        <v>-3.1527365044378399</v>
      </c>
      <c r="AF96">
        <v>2.02</v>
      </c>
      <c r="AG96">
        <v>1.87</v>
      </c>
      <c r="AJ96" t="s">
        <v>447</v>
      </c>
    </row>
    <row r="97" spans="1:36" ht="15" x14ac:dyDescent="0.25">
      <c r="A97">
        <v>1.7</v>
      </c>
      <c r="B97">
        <v>3.66</v>
      </c>
      <c r="C97">
        <v>5.88</v>
      </c>
      <c r="D97" s="20">
        <f t="shared" si="28"/>
        <v>3.1527365044378364E-2</v>
      </c>
      <c r="E97" s="17">
        <f>IF(OR($A97="",$B97="",$C97=""),"",A97*'MPTO_working_3-way'!$I96)</f>
        <v>1.7535965205754431</v>
      </c>
      <c r="F97" s="21">
        <f>IF(OR($A97="",$B97="",$C97=""),"",B97*'MPTO_working_3-way'!$I96)</f>
        <v>3.775390156062425</v>
      </c>
      <c r="G97" s="22">
        <f>IF(OR($A97="",$B97="",$C97=""),"",C97*'MPTO_working_3-way'!$I96)</f>
        <v>6.0653809064609447</v>
      </c>
      <c r="H97" s="17">
        <f>IF(OR($A97="",$B97="",$C97=""),"",'MPTO_working_3-way'!E96)</f>
        <v>1.7309238315846844</v>
      </c>
      <c r="I97" s="21">
        <f>IF(OR($A97="",$B97="",$C97=""),"",'MPTO_working_3-way'!F96)</f>
        <v>3.8064073112265282</v>
      </c>
      <c r="J97" s="22">
        <f>IF(OR($A97="",$B97="",$C97=""),"",'MPTO_working_3-way'!G96)</f>
        <v>6.2672778851293014</v>
      </c>
      <c r="K97" s="17">
        <f>IF(OR($A97="",$B97="",$C97=""),"",'OddsRatio_working_3-way'!H96)</f>
        <v>1.7392396695588872</v>
      </c>
      <c r="L97" s="21">
        <f>IF(OR($A97="",$B97="",$C97=""),"",'OddsRatio_working_3-way'!I96)</f>
        <v>3.8091107443237711</v>
      </c>
      <c r="M97" s="22">
        <f>IF(OR($A97="",$B97="",$C97=""),"",'OddsRatio_working_3-way'!J96)</f>
        <v>6.1535565534962409</v>
      </c>
      <c r="N97" s="23">
        <f t="shared" si="29"/>
        <v>57.025660593341613</v>
      </c>
      <c r="O97" s="24">
        <f t="shared" si="30"/>
        <v>26.487328690896373</v>
      </c>
      <c r="P97" s="24">
        <f t="shared" si="31"/>
        <v>16.487010715762029</v>
      </c>
      <c r="Q97" t="s">
        <v>271</v>
      </c>
      <c r="R97" t="s">
        <v>279</v>
      </c>
      <c r="S97" s="48" t="s">
        <v>489</v>
      </c>
      <c r="T97" s="35">
        <v>100</v>
      </c>
      <c r="U97" s="35">
        <f t="shared" si="32"/>
        <v>77.777777777777771</v>
      </c>
      <c r="V97" s="35">
        <f t="shared" si="33"/>
        <v>69.696969696969703</v>
      </c>
      <c r="W97" s="35">
        <f t="shared" si="34"/>
        <v>49.494949494949495</v>
      </c>
      <c r="X97" s="35">
        <f t="shared" si="35"/>
        <v>80.808080808080817</v>
      </c>
      <c r="Y97" s="35">
        <f t="shared" si="36"/>
        <v>72.727272727272734</v>
      </c>
      <c r="Z97" s="35">
        <f t="shared" si="37"/>
        <v>52.525252525252533</v>
      </c>
      <c r="AA97" s="35">
        <f t="shared" si="38"/>
        <v>-3.0303030303030454</v>
      </c>
      <c r="AB97" s="35">
        <f t="shared" si="39"/>
        <v>-3.0303030303030312</v>
      </c>
      <c r="AC97" s="35">
        <f t="shared" si="40"/>
        <v>-3.0303030303030383</v>
      </c>
      <c r="AF97">
        <v>2.13</v>
      </c>
      <c r="AG97">
        <v>1.78</v>
      </c>
      <c r="AJ97" t="s">
        <v>447</v>
      </c>
    </row>
    <row r="98" spans="1:36" ht="15" x14ac:dyDescent="0.25">
      <c r="A98">
        <v>4.5</v>
      </c>
      <c r="B98">
        <v>3.3</v>
      </c>
      <c r="C98">
        <v>1.98</v>
      </c>
      <c r="D98" s="20">
        <f t="shared" si="28"/>
        <v>3.0303030303030276E-2</v>
      </c>
      <c r="E98" s="17">
        <f>IF(OR($A98="",$B98="",$C98=""),"",A98*'MPTO_working_3-way'!$I97)</f>
        <v>4.6363636363636367</v>
      </c>
      <c r="F98" s="21">
        <f>IF(OR($A98="",$B98="",$C98=""),"",B98*'MPTO_working_3-way'!$I97)</f>
        <v>3.4</v>
      </c>
      <c r="G98" s="22">
        <f>IF(OR($A98="",$B98="",$C98=""),"",C98*'MPTO_working_3-way'!$I97)</f>
        <v>2.04</v>
      </c>
      <c r="H98" s="17">
        <f>IF(OR($A98="",$B98="",$C98=""),"",'MPTO_working_3-way'!E97)</f>
        <v>4.7142857142857144</v>
      </c>
      <c r="I98" s="21">
        <f>IF(OR($A98="",$B98="",$C98=""),"",'MPTO_working_3-way'!F97)</f>
        <v>3.4137931034482754</v>
      </c>
      <c r="J98" s="22">
        <f>IF(OR($A98="",$B98="",$C98=""),"",'MPTO_working_3-way'!G97)</f>
        <v>2.0204081632653059</v>
      </c>
      <c r="K98" s="17">
        <f>IF(OR($A98="",$B98="",$C98=""),"",'OddsRatio_working_3-way'!H97)</f>
        <v>4.6725505824744005</v>
      </c>
      <c r="L98" s="21">
        <f>IF(OR($A98="",$B98="",$C98=""),"",'OddsRatio_working_3-way'!I97)</f>
        <v>3.413390382768891</v>
      </c>
      <c r="M98" s="22">
        <f>IF(OR($A98="",$B98="",$C98=""),"",'OddsRatio_working_3-way'!J97)</f>
        <v>2.0283141630928316</v>
      </c>
      <c r="N98" s="23">
        <f t="shared" si="29"/>
        <v>21.56862745098039</v>
      </c>
      <c r="O98" s="24">
        <f t="shared" si="30"/>
        <v>29.411764705882355</v>
      </c>
      <c r="P98" s="24">
        <f t="shared" si="31"/>
        <v>49.019607843137251</v>
      </c>
      <c r="Q98" t="s">
        <v>272</v>
      </c>
      <c r="R98" t="s">
        <v>273</v>
      </c>
      <c r="S98" s="48" t="s">
        <v>489</v>
      </c>
      <c r="T98" s="35">
        <v>100</v>
      </c>
      <c r="U98" s="35">
        <f t="shared" si="32"/>
        <v>59.016393442622956</v>
      </c>
      <c r="V98" s="35">
        <f t="shared" si="33"/>
        <v>68.55345911949685</v>
      </c>
      <c r="W98" s="35">
        <f t="shared" si="34"/>
        <v>69.696969696969703</v>
      </c>
      <c r="X98" s="35">
        <f t="shared" si="35"/>
        <v>61.749571183533448</v>
      </c>
      <c r="Y98" s="35">
        <f t="shared" si="36"/>
        <v>71.286636860407356</v>
      </c>
      <c r="Z98" s="35">
        <f t="shared" si="37"/>
        <v>72.430147437880194</v>
      </c>
      <c r="AA98" s="35">
        <f t="shared" si="38"/>
        <v>-2.7331777409104916</v>
      </c>
      <c r="AB98" s="35">
        <f t="shared" si="39"/>
        <v>-2.7331777409105058</v>
      </c>
      <c r="AC98" s="35">
        <f t="shared" si="40"/>
        <v>-2.7331777409104916</v>
      </c>
      <c r="AF98">
        <v>2.23</v>
      </c>
      <c r="AG98">
        <v>1.71</v>
      </c>
      <c r="AJ98" t="s">
        <v>447</v>
      </c>
    </row>
    <row r="99" spans="1:36" ht="15" x14ac:dyDescent="0.25">
      <c r="A99">
        <v>2.44</v>
      </c>
      <c r="B99">
        <v>3.18</v>
      </c>
      <c r="C99">
        <v>3.3</v>
      </c>
      <c r="D99" s="20">
        <f t="shared" si="28"/>
        <v>2.7331777409104863E-2</v>
      </c>
      <c r="E99" s="17">
        <f>IF(OR($A99="",$B99="",$C99=""),"",A99*'MPTO_working_3-way'!$I98)</f>
        <v>2.5066895368782158</v>
      </c>
      <c r="F99" s="21">
        <f>IF(OR($A99="",$B99="",$C99=""),"",B99*'MPTO_working_3-way'!$I98)</f>
        <v>3.2669150521609538</v>
      </c>
      <c r="G99" s="22">
        <f>IF(OR($A99="",$B99="",$C99=""),"",C99*'MPTO_working_3-way'!$I98)</f>
        <v>3.390194865450046</v>
      </c>
      <c r="H99" s="17">
        <f>IF(OR($A99="",$B99="",$C99=""),"",'MPTO_working_3-way'!E98)</f>
        <v>2.4954740018244332</v>
      </c>
      <c r="I99" s="21">
        <f>IF(OR($A99="",$B99="",$C99=""),"",'MPTO_working_3-way'!F98)</f>
        <v>3.2748787525323841</v>
      </c>
      <c r="J99" s="22">
        <f>IF(OR($A99="",$B99="",$C99=""),"",'MPTO_working_3-way'!G98)</f>
        <v>3.4022896868422725</v>
      </c>
      <c r="K99" s="17">
        <f>IF(OR($A99="",$B99="",$C99=""),"",'OddsRatio_working_3-way'!H98)</f>
        <v>2.5004796584606743</v>
      </c>
      <c r="L99" s="21">
        <f>IF(OR($A99="",$B99="",$C99=""),"",'OddsRatio_working_3-way'!I98)</f>
        <v>3.2715594829474099</v>
      </c>
      <c r="M99" s="22">
        <f>IF(OR($A99="",$B99="",$C99=""),"",'OddsRatio_working_3-way'!J98)</f>
        <v>3.3965994544857985</v>
      </c>
      <c r="N99" s="23">
        <f t="shared" si="29"/>
        <v>39.893253045025325</v>
      </c>
      <c r="O99" s="24">
        <f t="shared" si="30"/>
        <v>30.609917430774143</v>
      </c>
      <c r="P99" s="24">
        <f t="shared" si="31"/>
        <v>29.496829524200542</v>
      </c>
      <c r="Q99" t="s">
        <v>268</v>
      </c>
      <c r="R99" t="s">
        <v>376</v>
      </c>
      <c r="S99" s="48" t="s">
        <v>489</v>
      </c>
      <c r="T99" s="35">
        <v>100</v>
      </c>
      <c r="U99" s="35">
        <f t="shared" si="32"/>
        <v>61.240310077519375</v>
      </c>
      <c r="V99" s="35">
        <f t="shared" si="33"/>
        <v>70.059880239520965</v>
      </c>
      <c r="W99" s="35">
        <f t="shared" si="34"/>
        <v>65.870307167235495</v>
      </c>
      <c r="X99" s="35">
        <f t="shared" si="35"/>
        <v>64.06981259324354</v>
      </c>
      <c r="Y99" s="35">
        <f t="shared" si="36"/>
        <v>72.889382755245123</v>
      </c>
      <c r="Z99" s="35">
        <f t="shared" si="37"/>
        <v>68.699809682959653</v>
      </c>
      <c r="AA99" s="35">
        <f t="shared" si="38"/>
        <v>-2.8295025157241653</v>
      </c>
      <c r="AB99" s="35">
        <f t="shared" si="39"/>
        <v>-2.8295025157241582</v>
      </c>
      <c r="AC99" s="35">
        <f t="shared" si="40"/>
        <v>-2.8295025157241582</v>
      </c>
      <c r="AF99">
        <v>2.1</v>
      </c>
      <c r="AG99">
        <v>1.79</v>
      </c>
      <c r="AJ99" t="s">
        <v>447</v>
      </c>
    </row>
    <row r="100" spans="1:36" ht="15" x14ac:dyDescent="0.25">
      <c r="A100">
        <v>2.58</v>
      </c>
      <c r="B100">
        <v>3.34</v>
      </c>
      <c r="C100">
        <v>2.93</v>
      </c>
      <c r="D100" s="20">
        <f t="shared" si="28"/>
        <v>2.8295025157241582E-2</v>
      </c>
      <c r="E100" s="17">
        <f>IF(OR($A100="",$B100="",$C100=""),"",A100*'MPTO_working_3-way'!$I99)</f>
        <v>2.6530011649056835</v>
      </c>
      <c r="F100" s="21">
        <f>IF(OR($A100="",$B100="",$C100=""),"",B100*'MPTO_working_3-way'!$I99)</f>
        <v>3.4345053840251869</v>
      </c>
      <c r="G100" s="22">
        <f>IF(OR($A100="",$B100="",$C100=""),"",C100*'MPTO_working_3-way'!$I99)</f>
        <v>3.0129044237107179</v>
      </c>
      <c r="H100" s="17">
        <f>IF(OR($A100="",$B100="",$C100=""),"",'MPTO_working_3-way'!E99)</f>
        <v>2.6443467989117235</v>
      </c>
      <c r="I100" s="21">
        <f>IF(OR($A100="",$B100="",$C100=""),"",'MPTO_working_3-way'!F99)</f>
        <v>3.4486382954931831</v>
      </c>
      <c r="J100" s="22">
        <f>IF(OR($A100="",$B100="",$C100=""),"",'MPTO_working_3-way'!G99)</f>
        <v>3.0132711699427412</v>
      </c>
      <c r="K100" s="17">
        <f>IF(OR($A100="",$B100="",$C100=""),"",'OddsRatio_working_3-way'!H99)</f>
        <v>2.6484212811920602</v>
      </c>
      <c r="L100" s="21">
        <f>IF(OR($A100="",$B100="",$C100=""),"",'OddsRatio_working_3-way'!I99)</f>
        <v>3.4413327835376069</v>
      </c>
      <c r="M100" s="22">
        <f>IF(OR($A100="",$B100="",$C100=""),"",'OddsRatio_working_3-way'!J99)</f>
        <v>3.0135778941143521</v>
      </c>
      <c r="N100" s="23">
        <f t="shared" si="29"/>
        <v>37.693160984177361</v>
      </c>
      <c r="O100" s="24">
        <f t="shared" si="30"/>
        <v>29.116274053645991</v>
      </c>
      <c r="P100" s="24">
        <f t="shared" si="31"/>
        <v>33.190564962176659</v>
      </c>
      <c r="Q100" t="s">
        <v>382</v>
      </c>
      <c r="R100" t="s">
        <v>383</v>
      </c>
      <c r="S100" s="48" t="s">
        <v>489</v>
      </c>
      <c r="T100" s="35">
        <v>100</v>
      </c>
      <c r="U100" s="35">
        <f t="shared" si="32"/>
        <v>75.124378109452735</v>
      </c>
      <c r="V100" s="35">
        <f t="shared" si="33"/>
        <v>73.262032085561486</v>
      </c>
      <c r="W100" s="35">
        <f t="shared" si="34"/>
        <v>48.717948717948723</v>
      </c>
      <c r="X100" s="35">
        <f t="shared" si="35"/>
        <v>78.020019196489784</v>
      </c>
      <c r="Y100" s="35">
        <f t="shared" si="36"/>
        <v>76.157673172598564</v>
      </c>
      <c r="Z100" s="35">
        <f t="shared" si="37"/>
        <v>51.613589804985757</v>
      </c>
      <c r="AA100" s="35">
        <f t="shared" si="38"/>
        <v>-2.895641087037049</v>
      </c>
      <c r="AB100" s="35">
        <f t="shared" si="39"/>
        <v>-2.8956410870370775</v>
      </c>
      <c r="AC100" s="35">
        <f t="shared" si="40"/>
        <v>-2.8956410870370348</v>
      </c>
      <c r="AF100">
        <v>2.1</v>
      </c>
      <c r="AG100">
        <v>1.8</v>
      </c>
      <c r="AJ100" t="s">
        <v>439</v>
      </c>
    </row>
    <row r="101" spans="1:36" ht="15" x14ac:dyDescent="0.25">
      <c r="A101">
        <v>4.0199999999999996</v>
      </c>
      <c r="B101">
        <v>3.74</v>
      </c>
      <c r="C101">
        <v>1.95</v>
      </c>
      <c r="D101" s="20">
        <f t="shared" si="28"/>
        <v>2.8956410870370597E-2</v>
      </c>
      <c r="E101" s="17">
        <f>IF(OR($A101="",$B101="",$C101=""),"",A101*'MPTO_working_3-way'!$I100)</f>
        <v>4.1364047716988894</v>
      </c>
      <c r="F101" s="21">
        <f>IF(OR($A101="",$B101="",$C101=""),"",B101*'MPTO_working_3-way'!$I100)</f>
        <v>3.8482969766551864</v>
      </c>
      <c r="G101" s="22">
        <f>IF(OR($A101="",$B101="",$C101=""),"",C101*'MPTO_working_3-way'!$I100)</f>
        <v>2.0064650011972227</v>
      </c>
      <c r="H101" s="17">
        <f>IF(OR($A101="",$B101="",$C101=""),"",'MPTO_working_3-way'!E100)</f>
        <v>4.1822790805161754</v>
      </c>
      <c r="I101" s="21">
        <f>IF(OR($A101="",$B101="",$C101=""),"",'MPTO_working_3-way'!F100)</f>
        <v>3.8800664900304667</v>
      </c>
      <c r="J101" s="22">
        <f>IF(OR($A101="",$B101="",$C101=""),"",'MPTO_working_3-way'!G100)</f>
        <v>1.9874062996972577</v>
      </c>
      <c r="K101" s="17">
        <f>IF(OR($A101="",$B101="",$C101=""),"",'OddsRatio_working_3-way'!H100)</f>
        <v>4.1624114935902625</v>
      </c>
      <c r="L101" s="21">
        <f>IF(OR($A101="",$B101="",$C101=""),"",'OddsRatio_working_3-way'!I100)</f>
        <v>3.8692077789527568</v>
      </c>
      <c r="M101" s="22">
        <f>IF(OR($A101="",$B101="",$C101=""),"",'OddsRatio_working_3-way'!J100)</f>
        <v>1.9947983175201156</v>
      </c>
      <c r="N101" s="23">
        <f t="shared" si="29"/>
        <v>24.175583754325945</v>
      </c>
      <c r="O101" s="24">
        <f t="shared" si="30"/>
        <v>25.98552050598671</v>
      </c>
      <c r="P101" s="24">
        <f t="shared" si="31"/>
        <v>49.838895739687331</v>
      </c>
      <c r="Q101" t="s">
        <v>380</v>
      </c>
      <c r="R101" t="s">
        <v>195</v>
      </c>
      <c r="S101" s="48" t="s">
        <v>489</v>
      </c>
      <c r="T101" s="35">
        <v>100</v>
      </c>
      <c r="U101" s="35">
        <f t="shared" si="32"/>
        <v>22.480620155038757</v>
      </c>
      <c r="V101" s="35">
        <f t="shared" si="33"/>
        <v>81.851179673321241</v>
      </c>
      <c r="W101" s="35">
        <f t="shared" si="34"/>
        <v>92.401215805471125</v>
      </c>
      <c r="X101" s="35">
        <f t="shared" si="35"/>
        <v>25.747604521207641</v>
      </c>
      <c r="Y101" s="35">
        <f t="shared" si="36"/>
        <v>85.118164039490111</v>
      </c>
      <c r="Z101" s="35">
        <f t="shared" si="37"/>
        <v>95.668200171639995</v>
      </c>
      <c r="AA101" s="35">
        <f t="shared" si="38"/>
        <v>-3.2669843661688844</v>
      </c>
      <c r="AB101" s="35">
        <f t="shared" si="39"/>
        <v>-3.2669843661688702</v>
      </c>
      <c r="AC101" s="35">
        <f t="shared" si="40"/>
        <v>-3.2669843661688702</v>
      </c>
      <c r="AF101">
        <v>1.91</v>
      </c>
      <c r="AG101">
        <v>1.98</v>
      </c>
      <c r="AJ101" t="s">
        <v>439</v>
      </c>
    </row>
    <row r="102" spans="1:36" ht="15" x14ac:dyDescent="0.25">
      <c r="A102">
        <v>1.29</v>
      </c>
      <c r="B102">
        <v>5.51</v>
      </c>
      <c r="C102">
        <v>13.16</v>
      </c>
      <c r="D102" s="20">
        <f t="shared" si="28"/>
        <v>3.2669843661688791E-2</v>
      </c>
      <c r="E102" s="17">
        <f>IF(OR($A102="",$B102="",$C102=""),"",A102*'MPTO_working_3-way'!$I101)</f>
        <v>1.3321440983235786</v>
      </c>
      <c r="F102" s="21">
        <f>IF(OR($A102="",$B102="",$C102=""),"",B102*'MPTO_working_3-way'!$I101)</f>
        <v>5.6900108385759047</v>
      </c>
      <c r="G102" s="22">
        <f>IF(OR($A102="",$B102="",$C102=""),"",C102*'MPTO_working_3-way'!$I101)</f>
        <v>13.589935142587825</v>
      </c>
      <c r="H102" s="17">
        <f>IF(OR($A102="",$B102="",$C102=""),"",'MPTO_working_3-way'!E101)</f>
        <v>1.3083801674742179</v>
      </c>
      <c r="I102" s="21">
        <f>IF(OR($A102="",$B102="",$C102=""),"",'MPTO_working_3-way'!F101)</f>
        <v>5.8617246570027062</v>
      </c>
      <c r="J102" s="22">
        <f>IF(OR($A102="",$B102="",$C102=""),"",'MPTO_working_3-way'!G101)</f>
        <v>15.361480036637216</v>
      </c>
      <c r="K102" s="17">
        <f>IF(OR($A102="",$B102="",$C102=""),"",'OddsRatio_working_3-way'!H101)</f>
        <v>1.3152953807735017</v>
      </c>
      <c r="L102" s="21">
        <f>IF(OR($A102="",$B102="",$C102=""),"",'OddsRatio_working_3-way'!I101)</f>
        <v>5.9033867837534224</v>
      </c>
      <c r="M102" s="22">
        <f>IF(OR($A102="",$B102="",$C102=""),"",'OddsRatio_working_3-way'!J101)</f>
        <v>14.220661483468209</v>
      </c>
      <c r="N102" s="23">
        <f t="shared" si="29"/>
        <v>75.066954187496577</v>
      </c>
      <c r="O102" s="24">
        <f t="shared" si="30"/>
        <v>17.574658965856731</v>
      </c>
      <c r="P102" s="24">
        <f t="shared" si="31"/>
        <v>7.3583868466466997</v>
      </c>
      <c r="Q102" t="s">
        <v>386</v>
      </c>
      <c r="R102" t="s">
        <v>283</v>
      </c>
      <c r="S102" s="48" t="s">
        <v>489</v>
      </c>
      <c r="T102" s="35">
        <v>100</v>
      </c>
      <c r="U102" s="35">
        <f t="shared" si="32"/>
        <v>76.958525345622121</v>
      </c>
      <c r="V102" s="35">
        <f t="shared" si="33"/>
        <v>72.29916897506925</v>
      </c>
      <c r="W102" s="35">
        <f t="shared" si="34"/>
        <v>47.916666666666671</v>
      </c>
      <c r="X102" s="35">
        <f t="shared" si="35"/>
        <v>79.784164358264093</v>
      </c>
      <c r="Y102" s="35">
        <f t="shared" si="36"/>
        <v>75.124807987711222</v>
      </c>
      <c r="Z102" s="35">
        <f t="shared" si="37"/>
        <v>50.742305679308629</v>
      </c>
      <c r="AA102" s="35">
        <f t="shared" si="38"/>
        <v>-2.8256390126419717</v>
      </c>
      <c r="AB102" s="35">
        <f t="shared" si="39"/>
        <v>-2.8256390126419717</v>
      </c>
      <c r="AC102" s="35">
        <f t="shared" si="40"/>
        <v>-2.8256390126419575</v>
      </c>
      <c r="AF102">
        <v>1.67</v>
      </c>
      <c r="AG102">
        <v>2.2999999999999998</v>
      </c>
      <c r="AJ102" t="s">
        <v>439</v>
      </c>
    </row>
    <row r="103" spans="1:36" ht="15" x14ac:dyDescent="0.25">
      <c r="A103">
        <v>4.34</v>
      </c>
      <c r="B103">
        <v>3.61</v>
      </c>
      <c r="C103">
        <v>1.92</v>
      </c>
      <c r="D103" s="20">
        <f t="shared" si="28"/>
        <v>2.8256390126419673E-2</v>
      </c>
      <c r="E103" s="17">
        <f>IF(OR($A103="",$B103="",$C103=""),"",A103*'MPTO_working_3-way'!$I102)</f>
        <v>4.462632733148661</v>
      </c>
      <c r="F103" s="21">
        <f>IF(OR($A103="",$B103="",$C103=""),"",B103*'MPTO_working_3-way'!$I102)</f>
        <v>3.7120055683563749</v>
      </c>
      <c r="G103" s="22">
        <f>IF(OR($A103="",$B103="",$C103=""),"",C103*'MPTO_working_3-way'!$I102)</f>
        <v>1.9742522690427258</v>
      </c>
      <c r="H103" s="17">
        <f>IF(OR($A103="",$B103="",$C103=""),"",'MPTO_working_3-way'!E102)</f>
        <v>4.5249698048617883</v>
      </c>
      <c r="I103" s="21">
        <f>IF(OR($A103="",$B103="",$C103=""),"",'MPTO_working_3-way'!F102)</f>
        <v>3.7370672219882985</v>
      </c>
      <c r="J103" s="22">
        <f>IF(OR($A103="",$B103="",$C103=""),"",'MPTO_working_3-way'!G102)</f>
        <v>1.9553609222770014</v>
      </c>
      <c r="K103" s="17">
        <f>IF(OR($A103="",$B103="",$C103=""),"",'OddsRatio_working_3-way'!H102)</f>
        <v>4.4949371430669851</v>
      </c>
      <c r="L103" s="21">
        <f>IF(OR($A103="",$B103="",$C103=""),"",'OddsRatio_working_3-way'!I102)</f>
        <v>3.7310736357499485</v>
      </c>
      <c r="M103" s="22">
        <f>IF(OR($A103="",$B103="",$C103=""),"",'OddsRatio_working_3-way'!J102)</f>
        <v>1.9626772968927026</v>
      </c>
      <c r="N103" s="23">
        <f t="shared" si="29"/>
        <v>22.408297070291031</v>
      </c>
      <c r="O103" s="24">
        <f t="shared" si="30"/>
        <v>26.939614760405284</v>
      </c>
      <c r="P103" s="24">
        <f t="shared" si="31"/>
        <v>50.652088169303674</v>
      </c>
      <c r="Q103" t="s">
        <v>291</v>
      </c>
      <c r="R103" t="s">
        <v>286</v>
      </c>
      <c r="S103" s="48" t="s">
        <v>489</v>
      </c>
      <c r="T103" s="35">
        <v>100</v>
      </c>
      <c r="U103" s="35">
        <f t="shared" si="32"/>
        <v>86.130374479889042</v>
      </c>
      <c r="V103" s="35">
        <f t="shared" si="33"/>
        <v>77.426636568848764</v>
      </c>
      <c r="W103" s="35">
        <f t="shared" si="34"/>
        <v>33.333333333333329</v>
      </c>
      <c r="X103" s="35">
        <f t="shared" si="35"/>
        <v>89.240030097817908</v>
      </c>
      <c r="Y103" s="35">
        <f t="shared" si="36"/>
        <v>80.536292186777629</v>
      </c>
      <c r="Z103" s="35">
        <f t="shared" si="37"/>
        <v>36.442988951262201</v>
      </c>
      <c r="AA103" s="35">
        <f t="shared" si="38"/>
        <v>-3.1096556179288655</v>
      </c>
      <c r="AB103" s="35">
        <f t="shared" si="39"/>
        <v>-3.1096556179288655</v>
      </c>
      <c r="AC103" s="35">
        <f t="shared" si="40"/>
        <v>-3.1096556179288726</v>
      </c>
      <c r="AF103">
        <v>1.99</v>
      </c>
      <c r="AG103">
        <v>1.9</v>
      </c>
      <c r="AJ103" t="s">
        <v>440</v>
      </c>
    </row>
    <row r="104" spans="1:36" ht="15" x14ac:dyDescent="0.25">
      <c r="A104">
        <v>7.21</v>
      </c>
      <c r="B104">
        <v>4.43</v>
      </c>
      <c r="C104">
        <v>1.5</v>
      </c>
      <c r="D104" s="20">
        <f t="shared" si="28"/>
        <v>3.1096556179288637E-2</v>
      </c>
      <c r="E104" s="17">
        <f>IF(OR($A104="",$B104="",$C104=""),"",A104*'MPTO_working_3-way'!$I103)</f>
        <v>7.4342061700526711</v>
      </c>
      <c r="F104" s="21">
        <f>IF(OR($A104="",$B104="",$C104=""),"",B104*'MPTO_working_3-way'!$I103)</f>
        <v>4.5677577438742487</v>
      </c>
      <c r="G104" s="22">
        <f>IF(OR($A104="",$B104="",$C104=""),"",C104*'MPTO_working_3-way'!$I103)</f>
        <v>1.546644834268933</v>
      </c>
      <c r="H104" s="17">
        <f>IF(OR($A104="",$B104="",$C104=""),"",'MPTO_working_3-way'!E103)</f>
        <v>7.7923654727665532</v>
      </c>
      <c r="I104" s="21">
        <f>IF(OR($A104="",$B104="",$C104=""),"",'MPTO_working_3-way'!F103)</f>
        <v>4.6432128418049983</v>
      </c>
      <c r="J104" s="22">
        <f>IF(OR($A104="",$B104="",$C104=""),"",'MPTO_working_3-way'!G103)</f>
        <v>1.523690767780068</v>
      </c>
      <c r="K104" s="17">
        <f>IF(OR($A104="",$B104="",$C104=""),"",'OddsRatio_working_3-way'!H103)</f>
        <v>7.5979550199471184</v>
      </c>
      <c r="L104" s="21">
        <f>IF(OR($A104="",$B104="",$C104=""),"",'OddsRatio_working_3-way'!I103)</f>
        <v>4.6442811140770708</v>
      </c>
      <c r="M104" s="22">
        <f>IF(OR($A104="",$B104="",$C104=""),"",'OddsRatio_working_3-way'!J103)</f>
        <v>1.5312363140054044</v>
      </c>
      <c r="N104" s="23">
        <f t="shared" si="29"/>
        <v>13.451335315777435</v>
      </c>
      <c r="O104" s="24">
        <f t="shared" si="30"/>
        <v>21.892579599719031</v>
      </c>
      <c r="P104" s="24">
        <f t="shared" si="31"/>
        <v>64.65608508450353</v>
      </c>
      <c r="Q104" t="s">
        <v>290</v>
      </c>
      <c r="R104" t="s">
        <v>288</v>
      </c>
      <c r="S104" s="48" t="s">
        <v>489</v>
      </c>
      <c r="T104" s="35">
        <v>100</v>
      </c>
      <c r="U104" s="35">
        <f t="shared" si="32"/>
        <v>20.634920634920633</v>
      </c>
      <c r="V104" s="35">
        <f t="shared" si="33"/>
        <v>83.333333333333329</v>
      </c>
      <c r="W104" s="35">
        <f t="shared" si="34"/>
        <v>92.810927390366643</v>
      </c>
      <c r="X104" s="35">
        <f t="shared" si="35"/>
        <v>23.855739276300021</v>
      </c>
      <c r="Y104" s="35">
        <f t="shared" si="36"/>
        <v>86.554151974712724</v>
      </c>
      <c r="Z104" s="35">
        <f t="shared" si="37"/>
        <v>96.031746031746025</v>
      </c>
      <c r="AA104" s="35">
        <f t="shared" si="38"/>
        <v>-3.2208186413793882</v>
      </c>
      <c r="AB104" s="35">
        <f t="shared" si="39"/>
        <v>-3.2208186413793953</v>
      </c>
      <c r="AC104" s="35">
        <f t="shared" si="40"/>
        <v>-3.2208186413793811</v>
      </c>
      <c r="AF104">
        <v>1.78</v>
      </c>
      <c r="AG104">
        <v>2.13</v>
      </c>
      <c r="AJ104" t="s">
        <v>440</v>
      </c>
    </row>
    <row r="105" spans="1:36" ht="15" x14ac:dyDescent="0.25">
      <c r="A105">
        <v>1.26</v>
      </c>
      <c r="B105">
        <v>6</v>
      </c>
      <c r="C105">
        <v>13.91</v>
      </c>
      <c r="D105" s="20">
        <f t="shared" si="28"/>
        <v>3.2208186413793749E-2</v>
      </c>
      <c r="E105" s="17">
        <f>IF(OR($A105="",$B105="",$C105=""),"",A105*'MPTO_working_3-way'!$I104)</f>
        <v>1.3005823148813802</v>
      </c>
      <c r="F105" s="21">
        <f>IF(OR($A105="",$B105="",$C105=""),"",B105*'MPTO_working_3-way'!$I104)</f>
        <v>6.1932491184827629</v>
      </c>
      <c r="G105" s="22">
        <f>IF(OR($A105="",$B105="",$C105=""),"",C105*'MPTO_working_3-way'!$I104)</f>
        <v>14.358015873015871</v>
      </c>
      <c r="H105" s="17">
        <f>IF(OR($A105="",$B105="",$C105=""),"",'MPTO_working_3-way'!E104)</f>
        <v>1.2772783034337005</v>
      </c>
      <c r="I105" s="21">
        <f>IF(OR($A105="",$B105="",$C105=""),"",'MPTO_working_3-way'!F104)</f>
        <v>6.4131092354978758</v>
      </c>
      <c r="J105" s="22">
        <f>IF(OR($A105="",$B105="",$C105=""),"",'MPTO_working_3-way'!G104)</f>
        <v>16.35198258435701</v>
      </c>
      <c r="K105" s="17">
        <f>IF(OR($A105="",$B105="",$C105=""),"",'OddsRatio_working_3-way'!H104)</f>
        <v>1.2838411622967467</v>
      </c>
      <c r="L105" s="21">
        <f>IF(OR($A105="",$B105="",$C105=""),"",'OddsRatio_working_3-way'!I104)</f>
        <v>6.4584838903220474</v>
      </c>
      <c r="M105" s="22">
        <f>IF(OR($A105="",$B105="",$C105=""),"",'OddsRatio_working_3-way'!J104)</f>
        <v>15.093805404811526</v>
      </c>
      <c r="N105" s="23">
        <f t="shared" si="29"/>
        <v>76.888635848566423</v>
      </c>
      <c r="O105" s="24">
        <f t="shared" si="30"/>
        <v>16.146613528198948</v>
      </c>
      <c r="P105" s="24">
        <f t="shared" si="31"/>
        <v>6.9647506232346306</v>
      </c>
      <c r="Q105" t="s">
        <v>197</v>
      </c>
      <c r="R105" t="s">
        <v>427</v>
      </c>
      <c r="S105" s="48" t="s">
        <v>489</v>
      </c>
      <c r="T105" s="35">
        <v>100</v>
      </c>
      <c r="U105" s="35">
        <f t="shared" si="32"/>
        <v>73.890339425587456</v>
      </c>
      <c r="V105" s="35">
        <f t="shared" si="33"/>
        <v>70.149253731343279</v>
      </c>
      <c r="W105" s="35">
        <f t="shared" si="34"/>
        <v>53.051643192488264</v>
      </c>
      <c r="X105" s="35">
        <f t="shared" si="35"/>
        <v>76.79910307616845</v>
      </c>
      <c r="Y105" s="35">
        <f t="shared" si="36"/>
        <v>73.058017381924273</v>
      </c>
      <c r="Z105" s="35">
        <f t="shared" si="37"/>
        <v>55.960406843069244</v>
      </c>
      <c r="AA105" s="35">
        <f t="shared" si="38"/>
        <v>-2.908763650580994</v>
      </c>
      <c r="AB105" s="35">
        <f t="shared" si="39"/>
        <v>-2.908763650580994</v>
      </c>
      <c r="AC105" s="35">
        <f t="shared" si="40"/>
        <v>-2.9087636505809797</v>
      </c>
      <c r="AF105">
        <v>1.74</v>
      </c>
      <c r="AG105">
        <v>2.1800000000000002</v>
      </c>
      <c r="AJ105" t="s">
        <v>440</v>
      </c>
    </row>
    <row r="106" spans="1:36" ht="15" x14ac:dyDescent="0.25">
      <c r="A106">
        <v>3.83</v>
      </c>
      <c r="B106">
        <v>3.35</v>
      </c>
      <c r="C106">
        <v>2.13</v>
      </c>
      <c r="D106" s="20">
        <f t="shared" si="28"/>
        <v>2.9087636505809922E-2</v>
      </c>
      <c r="E106" s="17">
        <f>IF(OR($A106="",$B106="",$C106=""),"",A106*'MPTO_working_3-way'!$I105)</f>
        <v>3.9414056478172519</v>
      </c>
      <c r="F106" s="21">
        <f>IF(OR($A106="",$B106="",$C106=""),"",B106*'MPTO_working_3-way'!$I105)</f>
        <v>3.4474435822944631</v>
      </c>
      <c r="G106" s="22">
        <f>IF(OR($A106="",$B106="",$C106=""),"",C106*'MPTO_working_3-way'!$I105)</f>
        <v>2.1919566657573752</v>
      </c>
      <c r="H106" s="17">
        <f>IF(OR($A106="",$B106="",$C106=""),"",'MPTO_working_3-way'!E105)</f>
        <v>3.97771324011544</v>
      </c>
      <c r="I106" s="21">
        <f>IF(OR($A106="",$B106="",$C106=""),"",'MPTO_working_3-way'!F105)</f>
        <v>3.462464997646626</v>
      </c>
      <c r="J106" s="22">
        <f>IF(OR($A106="",$B106="",$C106=""),"",'MPTO_working_3-way'!G105)</f>
        <v>2.1749168657674778</v>
      </c>
      <c r="K106" s="17">
        <f>IF(OR($A106="",$B106="",$C106=""),"",'OddsRatio_working_3-way'!H105)</f>
        <v>3.9601304984827435</v>
      </c>
      <c r="L106" s="21">
        <f>IF(OR($A106="",$B106="",$C106=""),"",'OddsRatio_working_3-way'!I105)</f>
        <v>3.4580588944998047</v>
      </c>
      <c r="M106" s="22">
        <f>IF(OR($A106="",$B106="",$C106=""),"",'OddsRatio_working_3-way'!J105)</f>
        <v>2.1819602343765023</v>
      </c>
      <c r="N106" s="23">
        <f t="shared" si="29"/>
        <v>25.37165898044012</v>
      </c>
      <c r="O106" s="24">
        <f t="shared" si="30"/>
        <v>29.007001162712143</v>
      </c>
      <c r="P106" s="24">
        <f t="shared" si="31"/>
        <v>45.621339856847733</v>
      </c>
      <c r="Q106" t="s">
        <v>472</v>
      </c>
      <c r="R106" t="s">
        <v>462</v>
      </c>
      <c r="S106" s="48" t="s">
        <v>489</v>
      </c>
      <c r="T106" s="35">
        <v>100</v>
      </c>
      <c r="U106" s="35">
        <f t="shared" si="32"/>
        <v>46.236559139784944</v>
      </c>
      <c r="V106" s="35">
        <f t="shared" si="33"/>
        <v>69.879518072289159</v>
      </c>
      <c r="W106" s="35">
        <f t="shared" si="34"/>
        <v>80.879541108986615</v>
      </c>
      <c r="X106" s="35">
        <f t="shared" si="35"/>
        <v>49.240940818724233</v>
      </c>
      <c r="Y106" s="35">
        <f t="shared" si="36"/>
        <v>72.883899751228427</v>
      </c>
      <c r="Z106" s="35">
        <f t="shared" si="37"/>
        <v>83.883922787925897</v>
      </c>
      <c r="AA106" s="35">
        <f t="shared" si="38"/>
        <v>-3.0043816789392892</v>
      </c>
      <c r="AB106" s="35">
        <f t="shared" si="39"/>
        <v>-3.0043816789392679</v>
      </c>
      <c r="AC106" s="35">
        <f t="shared" si="40"/>
        <v>-3.0043816789392821</v>
      </c>
      <c r="AF106">
        <v>2.2200000000000002</v>
      </c>
      <c r="AG106">
        <v>1.71</v>
      </c>
      <c r="AJ106" t="s">
        <v>455</v>
      </c>
    </row>
    <row r="107" spans="1:36" ht="15" x14ac:dyDescent="0.25">
      <c r="A107">
        <v>1.86</v>
      </c>
      <c r="B107">
        <v>3.32</v>
      </c>
      <c r="C107">
        <v>5.23</v>
      </c>
      <c r="D107" s="20">
        <f t="shared" si="28"/>
        <v>3.004381678939283E-2</v>
      </c>
      <c r="E107" s="17">
        <f>IF(OR($A107="",$B107="",$C107=""),"",A107*'MPTO_working_3-way'!$I106)</f>
        <v>1.9158814992282707</v>
      </c>
      <c r="F107" s="21">
        <f>IF(OR($A107="",$B107="",$C107=""),"",B107*'MPTO_working_3-way'!$I106)</f>
        <v>3.419745471740784</v>
      </c>
      <c r="G107" s="22">
        <f>IF(OR($A107="",$B107="",$C107=""),"",C107*'MPTO_working_3-way'!$I106)</f>
        <v>5.3871291618085246</v>
      </c>
      <c r="H107" s="17">
        <f>IF(OR($A107="",$B107="",$C107=""),"",'MPTO_working_3-way'!E106)</f>
        <v>1.8953041457187738</v>
      </c>
      <c r="I107" s="21">
        <f>IF(OR($A107="",$B107="",$C107=""),"",'MPTO_working_3-way'!F106)</f>
        <v>3.4341813461379775</v>
      </c>
      <c r="J107" s="22">
        <f>IF(OR($A107="",$B107="",$C107=""),"",'MPTO_working_3-way'!G106)</f>
        <v>5.5190688895248483</v>
      </c>
      <c r="K107" s="17">
        <f>IF(OR($A107="",$B107="",$C107=""),"",'OddsRatio_working_3-way'!H106)</f>
        <v>1.9034399743902508</v>
      </c>
      <c r="L107" s="21">
        <f>IF(OR($A107="",$B107="",$C107=""),"",'OddsRatio_working_3-way'!I106)</f>
        <v>3.43718690765742</v>
      </c>
      <c r="M107" s="22">
        <f>IF(OR($A107="",$B107="",$C107=""),"",'OddsRatio_working_3-way'!J106)</f>
        <v>5.4436640600822788</v>
      </c>
      <c r="N107" s="23">
        <f t="shared" si="29"/>
        <v>52.195294980551068</v>
      </c>
      <c r="O107" s="24">
        <f t="shared" si="30"/>
        <v>29.241942368621981</v>
      </c>
      <c r="P107" s="24">
        <f t="shared" si="31"/>
        <v>18.562762650826954</v>
      </c>
      <c r="Q107" t="s">
        <v>457</v>
      </c>
      <c r="R107" t="s">
        <v>452</v>
      </c>
      <c r="S107" s="48" t="s">
        <v>489</v>
      </c>
      <c r="T107" s="35">
        <v>100</v>
      </c>
      <c r="U107" s="35">
        <f t="shared" si="32"/>
        <v>52.830188679245275</v>
      </c>
      <c r="V107" s="35">
        <f t="shared" si="33"/>
        <v>69.879518072289159</v>
      </c>
      <c r="W107" s="35">
        <f t="shared" si="34"/>
        <v>74.424552429667528</v>
      </c>
      <c r="X107" s="35">
        <f t="shared" si="35"/>
        <v>55.695929498043327</v>
      </c>
      <c r="Y107" s="35">
        <f t="shared" si="36"/>
        <v>72.74525889108719</v>
      </c>
      <c r="Z107" s="35">
        <f t="shared" si="37"/>
        <v>77.290293248465559</v>
      </c>
      <c r="AA107" s="35">
        <f t="shared" si="38"/>
        <v>-2.8657408187980522</v>
      </c>
      <c r="AB107" s="35">
        <f t="shared" si="39"/>
        <v>-2.8657408187980309</v>
      </c>
      <c r="AC107" s="35">
        <f t="shared" si="40"/>
        <v>-2.8657408187980309</v>
      </c>
      <c r="AF107">
        <v>2.56</v>
      </c>
      <c r="AG107">
        <v>1.56</v>
      </c>
      <c r="AJ107" t="s">
        <v>455</v>
      </c>
    </row>
    <row r="108" spans="1:36" s="35" customFormat="1" ht="15" x14ac:dyDescent="0.25">
      <c r="A108">
        <v>2.12</v>
      </c>
      <c r="B108">
        <v>3.32</v>
      </c>
      <c r="C108">
        <v>3.91</v>
      </c>
      <c r="D108" s="20">
        <f t="shared" si="28"/>
        <v>2.865740818798046E-2</v>
      </c>
      <c r="E108" s="17">
        <f>IF(OR($A108="",$B108="",$C108=""),"",A108*'MPTO_working_3-way'!$I107)</f>
        <v>2.1807537053585189</v>
      </c>
      <c r="F108" s="21">
        <f>IF(OR($A108="",$B108="",$C108=""),"",B108*'MPTO_working_3-way'!$I107)</f>
        <v>3.4151425951840948</v>
      </c>
      <c r="G108" s="22">
        <f>IF(OR($A108="",$B108="",$C108=""),"",C108*'MPTO_working_3-way'!$I107)</f>
        <v>4.0220504660150036</v>
      </c>
      <c r="H108" s="17">
        <f>IF(OR($A108="",$B108="",$C108=""),"",'MPTO_working_3-way'!E107)</f>
        <v>2.1638200281462874</v>
      </c>
      <c r="I108" s="21">
        <f>IF(OR($A108="",$B108="",$C108=""),"",'MPTO_working_3-way'!F107)</f>
        <v>3.4287397321078528</v>
      </c>
      <c r="J108" s="22">
        <f>IF(OR($A108="",$B108="",$C108=""),"",'MPTO_working_3-way'!G107)</f>
        <v>4.0617053248205899</v>
      </c>
      <c r="K108" s="17">
        <f>IF(OR($A108="",$B108="",$C108=""),"",'OddsRatio_working_3-way'!H107)</f>
        <v>2.1708254033829739</v>
      </c>
      <c r="L108" s="21">
        <f>IF(OR($A108="",$B108="",$C108=""),"",'OddsRatio_working_3-way'!I107)</f>
        <v>3.4252811927218736</v>
      </c>
      <c r="M108" s="22">
        <f>IF(OR($A108="",$B108="",$C108=""),"",'OddsRatio_working_3-way'!J107)</f>
        <v>4.0420552891468331</v>
      </c>
      <c r="N108" s="23">
        <f t="shared" si="29"/>
        <v>45.855705646300784</v>
      </c>
      <c r="O108" s="24">
        <f t="shared" si="30"/>
        <v>29.281354207878824</v>
      </c>
      <c r="P108" s="24">
        <f t="shared" si="31"/>
        <v>24.862940145820382</v>
      </c>
      <c r="Q108" t="s">
        <v>461</v>
      </c>
      <c r="R108" t="s">
        <v>475</v>
      </c>
      <c r="S108" s="48" t="s">
        <v>489</v>
      </c>
      <c r="T108" s="35">
        <v>100</v>
      </c>
      <c r="U108" s="35">
        <f t="shared" si="32"/>
        <v>24.242424242424242</v>
      </c>
      <c r="V108" s="35">
        <f t="shared" si="33"/>
        <v>81.583793738489874</v>
      </c>
      <c r="W108" s="35">
        <f t="shared" si="34"/>
        <v>90.933816863100631</v>
      </c>
      <c r="X108" s="35">
        <f t="shared" si="35"/>
        <v>27.482389398409495</v>
      </c>
      <c r="Y108" s="35">
        <f t="shared" si="36"/>
        <v>84.82375889447512</v>
      </c>
      <c r="Z108" s="35">
        <f t="shared" si="37"/>
        <v>94.173782019085877</v>
      </c>
      <c r="AA108" s="35">
        <f t="shared" si="38"/>
        <v>-3.2399651559852529</v>
      </c>
      <c r="AB108" s="35">
        <f t="shared" si="39"/>
        <v>-3.2399651559852458</v>
      </c>
      <c r="AC108" s="35">
        <f t="shared" si="40"/>
        <v>-3.2399651559852458</v>
      </c>
      <c r="AD108" s="36"/>
      <c r="AE108" s="36"/>
      <c r="AF108">
        <v>2.29</v>
      </c>
      <c r="AG108">
        <v>1.68</v>
      </c>
      <c r="AH108" s="36"/>
      <c r="AI108" s="36"/>
      <c r="AJ108" t="s">
        <v>455</v>
      </c>
    </row>
    <row r="109" spans="1:36" ht="15" x14ac:dyDescent="0.25">
      <c r="A109">
        <v>1.32</v>
      </c>
      <c r="B109">
        <v>5.43</v>
      </c>
      <c r="C109">
        <v>11.03</v>
      </c>
      <c r="D109" s="20">
        <f t="shared" si="28"/>
        <v>3.2399651559852582E-2</v>
      </c>
      <c r="E109" s="17">
        <f>IF(OR($A109="",$B109="",$C109=""),"",A109*'MPTO_working_3-way'!$I108)</f>
        <v>1.3627675400590056</v>
      </c>
      <c r="F109" s="21">
        <f>IF(OR($A109="",$B109="",$C109=""),"",B109*'MPTO_working_3-way'!$I108)</f>
        <v>5.605930107969999</v>
      </c>
      <c r="G109" s="22">
        <f>IF(OR($A109="",$B109="",$C109=""),"",C109*'MPTO_working_3-way'!$I108)</f>
        <v>11.387368156705174</v>
      </c>
      <c r="H109" s="17">
        <f>IF(OR($A109="",$B109="",$C109=""),"",'MPTO_working_3-way'!E108)</f>
        <v>1.3390898597396748</v>
      </c>
      <c r="I109" s="21">
        <f>IF(OR($A109="",$B109="",$C109=""),"",'MPTO_working_3-way'!F108)</f>
        <v>5.7682708370543923</v>
      </c>
      <c r="J109" s="22">
        <f>IF(OR($A109="",$B109="",$C109=""),"",'MPTO_working_3-way'!G108)</f>
        <v>12.521607988626776</v>
      </c>
      <c r="K109" s="17">
        <f>IF(OR($A109="",$B109="",$C109=""),"",'OddsRatio_working_3-way'!H108)</f>
        <v>1.3460671101504391</v>
      </c>
      <c r="L109" s="21">
        <f>IF(OR($A109="",$B109="",$C109=""),"",'OddsRatio_working_3-way'!I108)</f>
        <v>5.79086655614514</v>
      </c>
      <c r="M109" s="22">
        <f>IF(OR($A109="",$B109="",$C109=""),"",'OddsRatio_working_3-way'!J108)</f>
        <v>11.847040983777823</v>
      </c>
      <c r="N109" s="23">
        <f t="shared" si="29"/>
        <v>73.38008652280503</v>
      </c>
      <c r="O109" s="24">
        <f t="shared" si="30"/>
        <v>17.838253077366971</v>
      </c>
      <c r="P109" s="24">
        <f t="shared" si="31"/>
        <v>8.7816603998279827</v>
      </c>
      <c r="Q109" t="s">
        <v>473</v>
      </c>
      <c r="R109" t="s">
        <v>451</v>
      </c>
      <c r="S109" s="48" t="s">
        <v>489</v>
      </c>
      <c r="T109" s="35">
        <v>100</v>
      </c>
      <c r="U109" s="35">
        <f t="shared" si="32"/>
        <v>59.016393442622956</v>
      </c>
      <c r="V109" s="35">
        <f t="shared" si="33"/>
        <v>70.326409495548958</v>
      </c>
      <c r="W109" s="35">
        <f t="shared" si="34"/>
        <v>67.948717948717942</v>
      </c>
      <c r="X109" s="35">
        <f t="shared" si="35"/>
        <v>61.724872555733093</v>
      </c>
      <c r="Y109" s="35">
        <f t="shared" si="36"/>
        <v>73.034888608659102</v>
      </c>
      <c r="Z109" s="35">
        <f t="shared" si="37"/>
        <v>70.657197061828086</v>
      </c>
      <c r="AA109" s="35">
        <f t="shared" si="38"/>
        <v>-2.7084791131101369</v>
      </c>
      <c r="AB109" s="35">
        <f t="shared" si="39"/>
        <v>-2.708479113110144</v>
      </c>
      <c r="AC109" s="35">
        <f t="shared" si="40"/>
        <v>-2.708479113110144</v>
      </c>
      <c r="AF109">
        <v>1.76</v>
      </c>
      <c r="AG109">
        <v>2.14</v>
      </c>
      <c r="AJ109" t="s">
        <v>455</v>
      </c>
    </row>
    <row r="110" spans="1:36" ht="15" x14ac:dyDescent="0.25">
      <c r="A110">
        <v>2.44</v>
      </c>
      <c r="B110">
        <v>3.37</v>
      </c>
      <c r="C110">
        <v>3.12</v>
      </c>
      <c r="D110" s="20">
        <f t="shared" si="28"/>
        <v>2.7084791131101404E-2</v>
      </c>
      <c r="E110" s="17">
        <f>IF(OR($A110="",$B110="",$C110=""),"",A110*'MPTO_working_3-way'!$I109)</f>
        <v>2.5060868903598874</v>
      </c>
      <c r="F110" s="21">
        <f>IF(OR($A110="",$B110="",$C110=""),"",B110*'MPTO_working_3-way'!$I109)</f>
        <v>3.461275746111812</v>
      </c>
      <c r="G110" s="22">
        <f>IF(OR($A110="",$B110="",$C110=""),"",C110*'MPTO_working_3-way'!$I109)</f>
        <v>3.2045045483290364</v>
      </c>
      <c r="H110" s="17">
        <f>IF(OR($A110="",$B110="",$C110=""),"",'MPTO_working_3-way'!E109)</f>
        <v>2.4949614138020282</v>
      </c>
      <c r="I110" s="21">
        <f>IF(OR($A110="",$B110="",$C110=""),"",'MPTO_working_3-way'!F109)</f>
        <v>3.4757505756984792</v>
      </c>
      <c r="J110" s="22">
        <f>IF(OR($A110="",$B110="",$C110=""),"",'MPTO_working_3-way'!G109)</f>
        <v>3.2104320363921284</v>
      </c>
      <c r="K110" s="17">
        <f>IF(OR($A110="",$B110="",$C110=""),"",'OddsRatio_working_3-way'!H109)</f>
        <v>2.499946796555784</v>
      </c>
      <c r="L110" s="21">
        <f>IF(OR($A110="",$B110="",$C110=""),"",'OddsRatio_working_3-way'!I109)</f>
        <v>3.4686624359980622</v>
      </c>
      <c r="M110" s="22">
        <f>IF(OR($A110="",$B110="",$C110=""),"",'OddsRatio_working_3-way'!J109)</f>
        <v>3.2082550060404604</v>
      </c>
      <c r="N110" s="23">
        <f t="shared" si="29"/>
        <v>39.90284629981025</v>
      </c>
      <c r="O110" s="24">
        <f t="shared" si="30"/>
        <v>28.891081593927893</v>
      </c>
      <c r="P110" s="24">
        <f t="shared" si="31"/>
        <v>31.206072106261857</v>
      </c>
      <c r="Q110" t="s">
        <v>458</v>
      </c>
      <c r="R110" t="s">
        <v>460</v>
      </c>
      <c r="S110" s="48" t="s">
        <v>489</v>
      </c>
      <c r="T110" s="35">
        <v>100</v>
      </c>
      <c r="U110" s="35">
        <f t="shared" si="32"/>
        <v>47.089947089947096</v>
      </c>
      <c r="V110" s="35">
        <f t="shared" si="33"/>
        <v>71.098265895953759</v>
      </c>
      <c r="W110" s="35">
        <f t="shared" si="34"/>
        <v>75.903614457831324</v>
      </c>
      <c r="X110" s="35">
        <f t="shared" si="35"/>
        <v>52.998119646214917</v>
      </c>
      <c r="Y110" s="35">
        <f t="shared" si="36"/>
        <v>77.006438452221587</v>
      </c>
      <c r="Z110" s="35">
        <f t="shared" si="37"/>
        <v>81.811787014099167</v>
      </c>
      <c r="AA110" s="35">
        <f t="shared" si="38"/>
        <v>-5.9081725562678216</v>
      </c>
      <c r="AB110" s="35">
        <f t="shared" si="39"/>
        <v>-5.9081725562678287</v>
      </c>
      <c r="AC110" s="35">
        <f t="shared" si="40"/>
        <v>-5.9081725562678429</v>
      </c>
      <c r="AF110">
        <v>2.21</v>
      </c>
      <c r="AG110">
        <v>1.72</v>
      </c>
      <c r="AJ110" t="s">
        <v>455</v>
      </c>
    </row>
    <row r="111" spans="1:36" ht="15" x14ac:dyDescent="0.25">
      <c r="A111">
        <v>1.89</v>
      </c>
      <c r="B111">
        <v>3.46</v>
      </c>
      <c r="C111">
        <v>4.1500000000000004</v>
      </c>
      <c r="D111" s="20">
        <f t="shared" si="28"/>
        <v>5.9081725562678322E-2</v>
      </c>
      <c r="E111" s="17">
        <f>IF(OR($A111="",$B111="",$C111=""),"",A111*'MPTO_working_3-way'!$I110)</f>
        <v>2.001664461313462</v>
      </c>
      <c r="F111" s="21">
        <f>IF(OR($A111="",$B111="",$C111=""),"",B111*'MPTO_working_3-way'!$I110)</f>
        <v>3.6644227704468668</v>
      </c>
      <c r="G111" s="22">
        <f>IF(OR($A111="",$B111="",$C111=""),"",C111*'MPTO_working_3-way'!$I110)</f>
        <v>4.3951891610851153</v>
      </c>
      <c r="H111" s="17">
        <f>IF(OR($A111="",$B111="",$C111=""),"",'MPTO_working_3-way'!E110)</f>
        <v>1.963068322241541</v>
      </c>
      <c r="I111" s="21">
        <f>IF(OR($A111="",$B111="",$C111=""),"",'MPTO_working_3-way'!F110)</f>
        <v>3.7130077789549096</v>
      </c>
      <c r="J111" s="22">
        <f>IF(OR($A111="",$B111="",$C111=""),"",'MPTO_working_3-way'!G110)</f>
        <v>4.5193665656201762</v>
      </c>
      <c r="K111" s="17">
        <f>IF(OR($A111="",$B111="",$C111=""),"",'OddsRatio_working_3-way'!H110)</f>
        <v>1.9775860928642945</v>
      </c>
      <c r="L111" s="21">
        <f>IF(OR($A111="",$B111="",$C111=""),"",'OddsRatio_working_3-way'!I110)</f>
        <v>3.7020918971305217</v>
      </c>
      <c r="M111" s="22">
        <f>IF(OR($A111="",$B111="",$C111=""),"",'OddsRatio_working_3-way'!J110)</f>
        <v>4.4599957219354263</v>
      </c>
      <c r="N111" s="23">
        <f t="shared" si="29"/>
        <v>49.95842306876024</v>
      </c>
      <c r="O111" s="24">
        <f t="shared" si="30"/>
        <v>27.289427630045331</v>
      </c>
      <c r="P111" s="24">
        <f t="shared" si="31"/>
        <v>22.752149301194422</v>
      </c>
      <c r="Q111" t="s">
        <v>467</v>
      </c>
      <c r="R111" t="s">
        <v>481</v>
      </c>
      <c r="S111" s="48" t="s">
        <v>489</v>
      </c>
      <c r="T111" s="35">
        <v>100</v>
      </c>
      <c r="U111" s="35">
        <f t="shared" si="32"/>
        <v>50.495049504950494</v>
      </c>
      <c r="V111" s="35">
        <f t="shared" si="33"/>
        <v>71.264367816091948</v>
      </c>
      <c r="W111" s="35">
        <f t="shared" si="34"/>
        <v>73.753280839895012</v>
      </c>
      <c r="X111" s="35">
        <f t="shared" si="35"/>
        <v>54.98235134401304</v>
      </c>
      <c r="Y111" s="35">
        <f t="shared" si="36"/>
        <v>75.751669655154501</v>
      </c>
      <c r="Z111" s="35">
        <f t="shared" si="37"/>
        <v>78.240582678957551</v>
      </c>
      <c r="AA111" s="35">
        <f t="shared" si="38"/>
        <v>-4.4873018390625461</v>
      </c>
      <c r="AB111" s="35">
        <f t="shared" si="39"/>
        <v>-4.4873018390625532</v>
      </c>
      <c r="AC111" s="35">
        <f t="shared" si="40"/>
        <v>-4.487301839062539</v>
      </c>
      <c r="AF111">
        <v>2.15</v>
      </c>
      <c r="AG111">
        <v>1.69</v>
      </c>
      <c r="AJ111" t="s">
        <v>74</v>
      </c>
    </row>
    <row r="112" spans="1:36" ht="15" x14ac:dyDescent="0.25">
      <c r="A112">
        <v>2.02</v>
      </c>
      <c r="B112">
        <v>3.48</v>
      </c>
      <c r="C112">
        <v>3.81</v>
      </c>
      <c r="D112" s="20">
        <f t="shared" si="28"/>
        <v>4.4873018390625408E-2</v>
      </c>
      <c r="E112" s="17">
        <f>IF(OR($A112="",$B112="",$C112=""),"",A112*'MPTO_working_3-way'!$I111)</f>
        <v>2.1106434971490633</v>
      </c>
      <c r="F112" s="21">
        <f>IF(OR($A112="",$B112="",$C112=""),"",B112*'MPTO_working_3-way'!$I111)</f>
        <v>3.6361581039993762</v>
      </c>
      <c r="G112" s="22">
        <f>IF(OR($A112="",$B112="",$C112=""),"",C112*'MPTO_working_3-way'!$I111)</f>
        <v>3.9809662000682828</v>
      </c>
      <c r="H112" s="17">
        <f>IF(OR($A112="",$B112="",$C112=""),"",'MPTO_working_3-way'!E111)</f>
        <v>2.0829348325176666</v>
      </c>
      <c r="I112" s="21">
        <f>IF(OR($A112="",$B112="",$C112=""),"",'MPTO_working_3-way'!F111)</f>
        <v>3.6710901596470853</v>
      </c>
      <c r="J112" s="22">
        <f>IF(OR($A112="",$B112="",$C112=""),"",'MPTO_working_3-way'!G111)</f>
        <v>4.0402486531889013</v>
      </c>
      <c r="K112" s="17">
        <f>IF(OR($A112="",$B112="",$C112=""),"",'OddsRatio_working_3-way'!H111)</f>
        <v>2.0938646059476671</v>
      </c>
      <c r="L112" s="21">
        <f>IF(OR($A112="",$B112="",$C112=""),"",'OddsRatio_working_3-way'!I111)</f>
        <v>3.6595923752453086</v>
      </c>
      <c r="M112" s="22">
        <f>IF(OR($A112="",$B112="",$C112=""),"",'OddsRatio_working_3-way'!J111)</f>
        <v>4.0134897477577889</v>
      </c>
      <c r="N112" s="23">
        <f t="shared" si="29"/>
        <v>47.378915546407669</v>
      </c>
      <c r="O112" s="24">
        <f t="shared" si="30"/>
        <v>27.501554426363072</v>
      </c>
      <c r="P112" s="24">
        <f t="shared" si="31"/>
        <v>25.11953002722926</v>
      </c>
      <c r="Q112" t="s">
        <v>118</v>
      </c>
      <c r="R112" t="s">
        <v>463</v>
      </c>
      <c r="S112" s="48" t="s">
        <v>489</v>
      </c>
      <c r="T112" s="35">
        <v>100</v>
      </c>
      <c r="U112" s="35">
        <f t="shared" si="32"/>
        <v>61.685823754789276</v>
      </c>
      <c r="V112" s="35">
        <f t="shared" si="33"/>
        <v>70.238095238095241</v>
      </c>
      <c r="W112" s="35">
        <f t="shared" si="34"/>
        <v>63.768115942028999</v>
      </c>
      <c r="X112" s="35">
        <f t="shared" si="35"/>
        <v>65.993788819875789</v>
      </c>
      <c r="Y112" s="35">
        <f t="shared" si="36"/>
        <v>74.546060303181747</v>
      </c>
      <c r="Z112" s="35">
        <f t="shared" si="37"/>
        <v>68.076081007115491</v>
      </c>
      <c r="AA112" s="35">
        <f t="shared" si="38"/>
        <v>-4.3079650650865133</v>
      </c>
      <c r="AB112" s="35">
        <f t="shared" si="39"/>
        <v>-4.3079650650865062</v>
      </c>
      <c r="AC112" s="35">
        <f t="shared" si="40"/>
        <v>-4.307965065086492</v>
      </c>
      <c r="AF112">
        <v>2.12</v>
      </c>
      <c r="AG112">
        <v>1.74</v>
      </c>
      <c r="AJ112" t="s">
        <v>74</v>
      </c>
    </row>
    <row r="113" spans="1:36" s="35" customFormat="1" ht="15" x14ac:dyDescent="0.25">
      <c r="A113">
        <v>2.61</v>
      </c>
      <c r="B113">
        <v>3.36</v>
      </c>
      <c r="C113">
        <v>2.76</v>
      </c>
      <c r="D113" s="20">
        <f t="shared" si="28"/>
        <v>4.3079650650865053E-2</v>
      </c>
      <c r="E113" s="17">
        <f>IF(OR($A113="",$B113="",$C113=""),"",A113*'MPTO_working_3-way'!$I112)</f>
        <v>2.7224378881987579</v>
      </c>
      <c r="F113" s="21">
        <f>IF(OR($A113="",$B113="",$C113=""),"",B113*'MPTO_working_3-way'!$I112)</f>
        <v>3.5047476261869064</v>
      </c>
      <c r="G113" s="22">
        <f>IF(OR($A113="",$B113="",$C113=""),"",C113*'MPTO_working_3-way'!$I112)</f>
        <v>2.8788998357963873</v>
      </c>
      <c r="H113" s="17">
        <f>IF(OR($A113="",$B113="",$C113=""),"",'MPTO_working_3-way'!E112)</f>
        <v>2.711629982953232</v>
      </c>
      <c r="I113" s="21">
        <f>IF(OR($A113="",$B113="",$C113=""),"",'MPTO_working_3-way'!F112)</f>
        <v>3.5303359144181359</v>
      </c>
      <c r="J113" s="22">
        <f>IF(OR($A113="",$B113="",$C113=""),"",'MPTO_working_3-way'!G112)</f>
        <v>2.8739021651781895</v>
      </c>
      <c r="K113" s="17">
        <f>IF(OR($A113="",$B113="",$C113=""),"",'OddsRatio_working_3-way'!H112)</f>
        <v>2.716965895378987</v>
      </c>
      <c r="L113" s="21">
        <f>IF(OR($A113="",$B113="",$C113=""),"",'OddsRatio_working_3-way'!I112)</f>
        <v>3.5167947286300687</v>
      </c>
      <c r="M113" s="22">
        <f>IF(OR($A113="",$B113="",$C113=""),"",'OddsRatio_working_3-way'!J112)</f>
        <v>2.8769316620292029</v>
      </c>
      <c r="N113" s="23">
        <f t="shared" si="29"/>
        <v>36.73178383002994</v>
      </c>
      <c r="O113" s="24">
        <f t="shared" si="30"/>
        <v>28.532724939398264</v>
      </c>
      <c r="P113" s="24">
        <f t="shared" si="31"/>
        <v>34.735491230571796</v>
      </c>
      <c r="Q113" t="s">
        <v>295</v>
      </c>
      <c r="R113" t="s">
        <v>294</v>
      </c>
      <c r="S113" s="48" t="s">
        <v>489</v>
      </c>
      <c r="T113" s="35">
        <v>100</v>
      </c>
      <c r="U113" s="35">
        <f t="shared" si="32"/>
        <v>47.368421052631575</v>
      </c>
      <c r="V113" s="35">
        <f t="shared" si="33"/>
        <v>71.264367816091948</v>
      </c>
      <c r="W113" s="35">
        <f t="shared" si="34"/>
        <v>75.429975429975428</v>
      </c>
      <c r="X113" s="35">
        <f t="shared" si="35"/>
        <v>53.305656753932617</v>
      </c>
      <c r="Y113" s="35">
        <f t="shared" si="36"/>
        <v>77.201603517392982</v>
      </c>
      <c r="Z113" s="35">
        <f t="shared" si="37"/>
        <v>81.367211131276463</v>
      </c>
      <c r="AA113" s="35">
        <f t="shared" si="38"/>
        <v>-5.9372357013010415</v>
      </c>
      <c r="AB113" s="35">
        <f t="shared" si="39"/>
        <v>-5.9372357013010344</v>
      </c>
      <c r="AC113" s="35">
        <f t="shared" si="40"/>
        <v>-5.9372357013010344</v>
      </c>
      <c r="AD113" s="36"/>
      <c r="AE113" s="36"/>
      <c r="AF113">
        <v>1.98</v>
      </c>
      <c r="AG113">
        <v>1.86</v>
      </c>
      <c r="AH113" s="36"/>
      <c r="AI113" s="36"/>
      <c r="AJ113" t="s">
        <v>74</v>
      </c>
    </row>
    <row r="114" spans="1:36" ht="15" x14ac:dyDescent="0.25">
      <c r="A114">
        <v>1.9</v>
      </c>
      <c r="B114">
        <v>3.48</v>
      </c>
      <c r="C114">
        <v>4.07</v>
      </c>
      <c r="D114" s="20">
        <f t="shared" si="28"/>
        <v>5.9372357013010246E-2</v>
      </c>
      <c r="E114" s="17">
        <f>IF(OR($A114="",$B114="",$C114=""),"",A114*'MPTO_working_3-way'!$I113)</f>
        <v>2.0128074783247194</v>
      </c>
      <c r="F114" s="21">
        <f>IF(OR($A114="",$B114="",$C114=""),"",B114*'MPTO_working_3-way'!$I113)</f>
        <v>3.6866158024052758</v>
      </c>
      <c r="G114" s="22">
        <f>IF(OR($A114="",$B114="",$C114=""),"",C114*'MPTO_working_3-way'!$I113)</f>
        <v>4.3116454930429517</v>
      </c>
      <c r="H114" s="17">
        <f>IF(OR($A114="",$B114="",$C114=""),"",'MPTO_working_3-way'!E113)</f>
        <v>1.9742362025420459</v>
      </c>
      <c r="I114" s="21">
        <f>IF(OR($A114="",$B114="",$C114=""),"",'MPTO_working_3-way'!F113)</f>
        <v>3.7374021121009715</v>
      </c>
      <c r="J114" s="22">
        <f>IF(OR($A114="",$B114="",$C114=""),"",'MPTO_working_3-way'!G113)</f>
        <v>4.4265521234505085</v>
      </c>
      <c r="K114" s="17">
        <f>IF(OR($A114="",$B114="",$C114=""),"",'OddsRatio_working_3-way'!H113)</f>
        <v>1.9887604569811945</v>
      </c>
      <c r="L114" s="21">
        <f>IF(OR($A114="",$B114="",$C114=""),"",'OddsRatio_working_3-way'!I113)</f>
        <v>3.7245843703481802</v>
      </c>
      <c r="M114" s="22">
        <f>IF(OR($A114="",$B114="",$C114=""),"",'OddsRatio_working_3-way'!J113)</f>
        <v>4.3727717810358513</v>
      </c>
      <c r="N114" s="23">
        <f t="shared" si="29"/>
        <v>49.681850389005433</v>
      </c>
      <c r="O114" s="24">
        <f t="shared" si="30"/>
        <v>27.125148200893769</v>
      </c>
      <c r="P114" s="24">
        <f t="shared" si="31"/>
        <v>23.193001410100813</v>
      </c>
      <c r="Q114" t="s">
        <v>466</v>
      </c>
      <c r="R114" t="s">
        <v>465</v>
      </c>
      <c r="S114" s="48" t="s">
        <v>489</v>
      </c>
      <c r="T114" s="35">
        <v>100</v>
      </c>
      <c r="U114" s="35">
        <f t="shared" si="32"/>
        <v>69.418960244648318</v>
      </c>
      <c r="V114" s="35">
        <f t="shared" si="33"/>
        <v>70.674486803519059</v>
      </c>
      <c r="W114" s="35">
        <f t="shared" si="34"/>
        <v>49.238578680203041</v>
      </c>
      <c r="X114" s="35">
        <f t="shared" si="35"/>
        <v>80.086934516277893</v>
      </c>
      <c r="Y114" s="35">
        <f t="shared" si="36"/>
        <v>81.342461075148634</v>
      </c>
      <c r="Z114" s="35">
        <f t="shared" si="37"/>
        <v>59.906552951832616</v>
      </c>
      <c r="AA114" s="35">
        <f t="shared" si="38"/>
        <v>-10.667974271629575</v>
      </c>
      <c r="AB114" s="35">
        <f t="shared" si="39"/>
        <v>-10.667974271629575</v>
      </c>
      <c r="AC114" s="35">
        <f t="shared" si="40"/>
        <v>-10.667974271629575</v>
      </c>
      <c r="AF114">
        <v>2.11</v>
      </c>
      <c r="AG114">
        <v>1.72</v>
      </c>
      <c r="AJ114" t="s">
        <v>74</v>
      </c>
    </row>
    <row r="115" spans="1:36" ht="15" x14ac:dyDescent="0.25">
      <c r="A115">
        <v>3.27</v>
      </c>
      <c r="B115">
        <v>3.41</v>
      </c>
      <c r="C115">
        <v>1.97</v>
      </c>
      <c r="D115" s="20">
        <f t="shared" si="28"/>
        <v>0.10667974271629577</v>
      </c>
      <c r="E115" s="17">
        <f>IF(OR($A115="",$B115="",$C115=""),"",A115*'MPTO_working_3-way'!$I114)</f>
        <v>3.6188427586822871</v>
      </c>
      <c r="F115" s="21">
        <f>IF(OR($A115="",$B115="",$C115=""),"",B115*'MPTO_working_3-way'!$I114)</f>
        <v>3.7737779226625685</v>
      </c>
      <c r="G115" s="22">
        <f>IF(OR($A115="",$B115="",$C115=""),"",C115*'MPTO_working_3-way'!$I114)</f>
        <v>2.1801590931511026</v>
      </c>
      <c r="H115" s="17">
        <f>IF(OR($A115="",$B115="",$C115=""),"",'MPTO_working_3-way'!E114)</f>
        <v>3.7002709032543484</v>
      </c>
      <c r="I115" s="21">
        <f>IF(OR($A115="",$B115="",$C115=""),"",'MPTO_working_3-way'!F114)</f>
        <v>3.8805531931256105</v>
      </c>
      <c r="J115" s="22">
        <f>IF(OR($A115="",$B115="",$C115=""),"",'MPTO_working_3-way'!G114)</f>
        <v>2.1184003666629496</v>
      </c>
      <c r="K115" s="17">
        <f>IF(OR($A115="",$B115="",$C115=""),"",'OddsRatio_working_3-way'!H114)</f>
        <v>3.6714442512180847</v>
      </c>
      <c r="L115" s="21">
        <f>IF(OR($A115="",$B115="",$C115=""),"",'OddsRatio_working_3-way'!I114)</f>
        <v>3.836202927504663</v>
      </c>
      <c r="M115" s="22">
        <f>IF(OR($A115="",$B115="",$C115=""),"",'OddsRatio_working_3-way'!J114)</f>
        <v>2.1415422571284326</v>
      </c>
      <c r="N115" s="23">
        <f t="shared" si="29"/>
        <v>27.633143153313615</v>
      </c>
      <c r="O115" s="24">
        <f t="shared" si="30"/>
        <v>26.498644607429771</v>
      </c>
      <c r="P115" s="24">
        <f t="shared" si="31"/>
        <v>45.868212239256614</v>
      </c>
      <c r="Q115" t="s">
        <v>151</v>
      </c>
      <c r="R115" t="s">
        <v>296</v>
      </c>
      <c r="S115" s="48" t="s">
        <v>489</v>
      </c>
      <c r="T115" s="35">
        <v>100</v>
      </c>
      <c r="U115" s="35">
        <f t="shared" si="32"/>
        <v>73.262032085561486</v>
      </c>
      <c r="V115" s="35">
        <f t="shared" si="33"/>
        <v>72.67759562841529</v>
      </c>
      <c r="W115" s="35">
        <f t="shared" si="34"/>
        <v>47.643979057591622</v>
      </c>
      <c r="X115" s="35">
        <f t="shared" si="35"/>
        <v>79.678425313993074</v>
      </c>
      <c r="Y115" s="35">
        <f t="shared" si="36"/>
        <v>79.093988856846877</v>
      </c>
      <c r="Z115" s="35">
        <f t="shared" si="37"/>
        <v>54.060372286023195</v>
      </c>
      <c r="AA115" s="35">
        <f t="shared" si="38"/>
        <v>-6.4163932284315877</v>
      </c>
      <c r="AB115" s="35">
        <f t="shared" si="39"/>
        <v>-6.4163932284315877</v>
      </c>
      <c r="AC115" s="35">
        <f t="shared" si="40"/>
        <v>-6.4163932284315734</v>
      </c>
      <c r="AF115">
        <v>1.83</v>
      </c>
      <c r="AG115">
        <v>2</v>
      </c>
      <c r="AJ115" t="s">
        <v>156</v>
      </c>
    </row>
    <row r="116" spans="1:36" ht="15" x14ac:dyDescent="0.25">
      <c r="A116">
        <v>3.74</v>
      </c>
      <c r="B116">
        <v>3.66</v>
      </c>
      <c r="C116">
        <v>1.91</v>
      </c>
      <c r="D116" s="20">
        <f t="shared" si="28"/>
        <v>6.4163932284315717E-2</v>
      </c>
      <c r="E116" s="17">
        <f>IF(OR($A116="",$B116="",$C116=""),"",A116*'MPTO_working_3-way'!$I115)</f>
        <v>3.979973106743341</v>
      </c>
      <c r="F116" s="21">
        <f>IF(OR($A116="",$B116="",$C116=""),"",B116*'MPTO_working_3-way'!$I115)</f>
        <v>3.8948399921605956</v>
      </c>
      <c r="G116" s="22">
        <f>IF(OR($A116="",$B116="",$C116=""),"",C116*'MPTO_working_3-way'!$I115)</f>
        <v>2.0325531106630428</v>
      </c>
      <c r="H116" s="17">
        <f>IF(OR($A116="",$B116="",$C116=""),"",'MPTO_working_3-way'!E115)</f>
        <v>4.0651777804820961</v>
      </c>
      <c r="I116" s="21">
        <f>IF(OR($A116="",$B116="",$C116=""),"",'MPTO_working_3-way'!F115)</f>
        <v>3.9708371193243797</v>
      </c>
      <c r="J116" s="22">
        <f>IF(OR($A116="",$B116="",$C116=""),"",'MPTO_working_3-way'!G115)</f>
        <v>1.9913486574622232</v>
      </c>
      <c r="K116" s="17">
        <f>IF(OR($A116="",$B116="",$C116=""),"",'OddsRatio_working_3-way'!H115)</f>
        <v>4.0313261335166546</v>
      </c>
      <c r="L116" s="21">
        <f>IF(OR($A116="",$B116="",$C116=""),"",'OddsRatio_working_3-way'!I115)</f>
        <v>3.942820261005219</v>
      </c>
      <c r="M116" s="22">
        <f>IF(OR($A116="",$B116="",$C116=""),"",'OddsRatio_working_3-way'!J115)</f>
        <v>2.0067542998175747</v>
      </c>
      <c r="N116" s="23">
        <f t="shared" si="29"/>
        <v>25.125797918224162</v>
      </c>
      <c r="O116" s="24">
        <f t="shared" si="30"/>
        <v>25.674995686928519</v>
      </c>
      <c r="P116" s="24">
        <f t="shared" si="31"/>
        <v>49.19920639484733</v>
      </c>
      <c r="Q116" t="s">
        <v>299</v>
      </c>
      <c r="R116" t="s">
        <v>468</v>
      </c>
      <c r="S116" s="48" t="s">
        <v>489</v>
      </c>
      <c r="T116" s="35">
        <v>100</v>
      </c>
      <c r="U116" s="35">
        <f t="shared" si="32"/>
        <v>29.577464788732396</v>
      </c>
      <c r="V116" s="35">
        <f t="shared" si="33"/>
        <v>76.635514018691595</v>
      </c>
      <c r="W116" s="35">
        <f t="shared" si="34"/>
        <v>83.164983164983155</v>
      </c>
      <c r="X116" s="35">
        <f t="shared" si="35"/>
        <v>40.199502816325243</v>
      </c>
      <c r="Y116" s="35">
        <f t="shared" si="36"/>
        <v>87.257552046284445</v>
      </c>
      <c r="Z116" s="35">
        <f t="shared" si="37"/>
        <v>93.78702119257602</v>
      </c>
      <c r="AA116" s="35">
        <f t="shared" si="38"/>
        <v>-10.622038027592847</v>
      </c>
      <c r="AB116" s="35">
        <f t="shared" si="39"/>
        <v>-10.622038027592851</v>
      </c>
      <c r="AC116" s="35">
        <f t="shared" si="40"/>
        <v>-10.622038027592865</v>
      </c>
      <c r="AF116">
        <v>1.72</v>
      </c>
      <c r="AG116">
        <v>2.11</v>
      </c>
      <c r="AJ116" t="s">
        <v>156</v>
      </c>
    </row>
    <row r="117" spans="1:36" ht="15" x14ac:dyDescent="0.25">
      <c r="A117">
        <v>1.42</v>
      </c>
      <c r="B117">
        <v>4.28</v>
      </c>
      <c r="C117">
        <v>5.94</v>
      </c>
      <c r="D117" s="20">
        <f t="shared" si="28"/>
        <v>0.10622038027592851</v>
      </c>
      <c r="E117" s="17">
        <f>IF(OR($A117="",$B117="",$C117=""),"",A117*'MPTO_working_3-way'!$I116)</f>
        <v>1.5708329399918184</v>
      </c>
      <c r="F117" s="21">
        <f>IF(OR($A117="",$B117="",$C117=""),"",B117*'MPTO_working_3-way'!$I116)</f>
        <v>4.7346232275809745</v>
      </c>
      <c r="G117" s="22">
        <f>IF(OR($A117="",$B117="",$C117=""),"",C117*'MPTO_working_3-way'!$I116)</f>
        <v>6.570949058839016</v>
      </c>
      <c r="H117" s="17">
        <f>IF(OR($A117="",$B117="",$C117=""),"",'MPTO_working_3-way'!E116)</f>
        <v>1.4951738210772965</v>
      </c>
      <c r="I117" s="21">
        <f>IF(OR($A117="",$B117="",$C117=""),"",'MPTO_working_3-way'!F116)</f>
        <v>5.0444398405495656</v>
      </c>
      <c r="J117" s="22">
        <f>IF(OR($A117="",$B117="",$C117=""),"",'MPTO_working_3-way'!G116)</f>
        <v>7.5219995021580557</v>
      </c>
      <c r="K117" s="17">
        <f>IF(OR($A117="",$B117="",$C117=""),"",'OddsRatio_working_3-way'!H116)</f>
        <v>1.5159069966859406</v>
      </c>
      <c r="L117" s="21">
        <f>IF(OR($A117="",$B117="",$C117=""),"",'OddsRatio_working_3-way'!I116)</f>
        <v>5.0289879741187749</v>
      </c>
      <c r="M117" s="22">
        <f>IF(OR($A117="",$B117="",$C117=""),"",'OddsRatio_working_3-way'!J116)</f>
        <v>7.0680489610203505</v>
      </c>
      <c r="N117" s="23">
        <f t="shared" si="29"/>
        <v>63.660493394364934</v>
      </c>
      <c r="O117" s="24">
        <f t="shared" si="30"/>
        <v>21.121004817756585</v>
      </c>
      <c r="P117" s="24">
        <f t="shared" si="31"/>
        <v>15.218501787878482</v>
      </c>
      <c r="Q117" t="s">
        <v>300</v>
      </c>
      <c r="R117" t="s">
        <v>469</v>
      </c>
      <c r="S117" s="48" t="s">
        <v>489</v>
      </c>
      <c r="T117" s="35">
        <v>100</v>
      </c>
      <c r="U117" s="35">
        <f t="shared" si="32"/>
        <v>72.602739726027394</v>
      </c>
      <c r="V117" s="35">
        <f t="shared" si="33"/>
        <v>71.346704871060169</v>
      </c>
      <c r="W117" s="35">
        <f t="shared" si="34"/>
        <v>45.355191256830594</v>
      </c>
      <c r="X117" s="35">
        <f t="shared" si="35"/>
        <v>83.298103872109223</v>
      </c>
      <c r="Y117" s="35">
        <f t="shared" si="36"/>
        <v>82.042069017141998</v>
      </c>
      <c r="Z117" s="35">
        <f t="shared" si="37"/>
        <v>56.05055540291243</v>
      </c>
      <c r="AA117" s="35">
        <f t="shared" si="38"/>
        <v>-10.695364146081829</v>
      </c>
      <c r="AB117" s="35">
        <f t="shared" si="39"/>
        <v>-10.695364146081829</v>
      </c>
      <c r="AC117" s="35">
        <f t="shared" si="40"/>
        <v>-10.695364146081836</v>
      </c>
      <c r="AF117">
        <v>1.68</v>
      </c>
      <c r="AG117">
        <v>2.0499999999999998</v>
      </c>
      <c r="AJ117" t="s">
        <v>156</v>
      </c>
    </row>
    <row r="118" spans="1:36" ht="15" x14ac:dyDescent="0.25">
      <c r="A118">
        <v>3.65</v>
      </c>
      <c r="B118">
        <v>3.49</v>
      </c>
      <c r="C118">
        <v>1.83</v>
      </c>
      <c r="D118" s="20">
        <f t="shared" si="28"/>
        <v>0.10695364146081809</v>
      </c>
      <c r="E118" s="17">
        <f>IF(OR($A118="",$B118="",$C118=""),"",A118*'MPTO_working_3-way'!$I117)</f>
        <v>4.0403807913319856</v>
      </c>
      <c r="F118" s="21">
        <f>IF(OR($A118="",$B118="",$C118=""),"",B118*'MPTO_working_3-way'!$I117)</f>
        <v>3.8632682086982553</v>
      </c>
      <c r="G118" s="22">
        <f>IF(OR($A118="",$B118="",$C118=""),"",C118*'MPTO_working_3-way'!$I117)</f>
        <v>2.0257251638732972</v>
      </c>
      <c r="H118" s="17">
        <f>IF(OR($A118="",$B118="",$C118=""),"",'MPTO_working_3-way'!E117)</f>
        <v>4.1960144850363177</v>
      </c>
      <c r="I118" s="21">
        <f>IF(OR($A118="",$B118="",$C118=""),"",'MPTO_working_3-way'!F117)</f>
        <v>3.9859417831202784</v>
      </c>
      <c r="J118" s="22">
        <f>IF(OR($A118="",$B118="",$C118=""),"",'MPTO_working_3-way'!G117)</f>
        <v>1.9577253731602329</v>
      </c>
      <c r="K118" s="17">
        <f>IF(OR($A118="",$B118="",$C118=""),"",'OddsRatio_working_3-way'!H117)</f>
        <v>4.1342055588722939</v>
      </c>
      <c r="L118" s="21">
        <f>IF(OR($A118="",$B118="",$C118=""),"",'OddsRatio_working_3-way'!I117)</f>
        <v>3.9449705062611358</v>
      </c>
      <c r="M118" s="22">
        <f>IF(OR($A118="",$B118="",$C118=""),"",'OddsRatio_working_3-way'!J117)</f>
        <v>1.981656835420379</v>
      </c>
      <c r="N118" s="23">
        <f t="shared" si="29"/>
        <v>24.750142415916486</v>
      </c>
      <c r="O118" s="24">
        <f t="shared" si="30"/>
        <v>25.88481943211896</v>
      </c>
      <c r="P118" s="24">
        <f t="shared" si="31"/>
        <v>49.365038151964576</v>
      </c>
      <c r="Q118" t="s">
        <v>150</v>
      </c>
      <c r="R118" t="s">
        <v>149</v>
      </c>
      <c r="S118" s="48" t="s">
        <v>489</v>
      </c>
      <c r="T118" s="35">
        <v>100</v>
      </c>
      <c r="U118" s="35">
        <f t="shared" si="32"/>
        <v>35.064935064935064</v>
      </c>
      <c r="V118" s="35">
        <f t="shared" si="33"/>
        <v>76.19047619047619</v>
      </c>
      <c r="W118" s="35">
        <f t="shared" si="34"/>
        <v>82.332155477031804</v>
      </c>
      <c r="X118" s="35">
        <f t="shared" si="35"/>
        <v>41.477368332492006</v>
      </c>
      <c r="Y118" s="35">
        <f t="shared" si="36"/>
        <v>82.602909458033139</v>
      </c>
      <c r="Z118" s="35">
        <f t="shared" si="37"/>
        <v>88.744588744588754</v>
      </c>
      <c r="AA118" s="35">
        <f t="shared" si="38"/>
        <v>-6.412433267556942</v>
      </c>
      <c r="AB118" s="35">
        <f t="shared" si="39"/>
        <v>-6.4124332675569491</v>
      </c>
      <c r="AC118" s="35">
        <f t="shared" si="40"/>
        <v>-6.4124332675569491</v>
      </c>
      <c r="AF118">
        <v>1.82</v>
      </c>
      <c r="AG118">
        <v>2.0099999999999998</v>
      </c>
      <c r="AJ118" t="s">
        <v>156</v>
      </c>
    </row>
    <row r="119" spans="1:36" ht="15" x14ac:dyDescent="0.25">
      <c r="A119">
        <v>1.54</v>
      </c>
      <c r="B119">
        <v>4.2</v>
      </c>
      <c r="C119">
        <v>5.66</v>
      </c>
      <c r="D119" s="20">
        <f t="shared" si="28"/>
        <v>6.4124332675569384E-2</v>
      </c>
      <c r="E119" s="17">
        <f>IF(OR($A119="",$B119="",$C119=""),"",A119*'MPTO_working_3-way'!$I118)</f>
        <v>1.6387514723203769</v>
      </c>
      <c r="F119" s="21">
        <f>IF(OR($A119="",$B119="",$C119=""),"",B119*'MPTO_working_3-way'!$I118)</f>
        <v>4.4693221972373918</v>
      </c>
      <c r="G119" s="22">
        <f>IF(OR($A119="",$B119="",$C119=""),"",C119*'MPTO_working_3-way'!$I118)</f>
        <v>6.0229437229437233</v>
      </c>
      <c r="H119" s="17">
        <f>IF(OR($A119="",$B119="",$C119=""),"",'MPTO_working_3-way'!E118)</f>
        <v>1.5924178697283167</v>
      </c>
      <c r="I119" s="21">
        <f>IF(OR($A119="",$B119="",$C119=""),"",'MPTO_working_3-way'!F118)</f>
        <v>4.6142389948944782</v>
      </c>
      <c r="J119" s="22">
        <f>IF(OR($A119="",$B119="",$C119=""),"",'MPTO_working_3-way'!G118)</f>
        <v>6.4389979644100066</v>
      </c>
      <c r="K119" s="17">
        <f>IF(OR($A119="",$B119="",$C119=""),"",'OddsRatio_working_3-way'!H118)</f>
        <v>1.6071259315616155</v>
      </c>
      <c r="L119" s="21">
        <f>IF(OR($A119="",$B119="",$C119=""),"",'OddsRatio_working_3-way'!I118)</f>
        <v>4.5977832981429065</v>
      </c>
      <c r="M119" s="22">
        <f>IF(OR($A119="",$B119="",$C119=""),"",'OddsRatio_working_3-way'!J118)</f>
        <v>6.2392719279206066</v>
      </c>
      <c r="N119" s="23">
        <f t="shared" si="29"/>
        <v>61.022065693955298</v>
      </c>
      <c r="O119" s="24">
        <f t="shared" si="30"/>
        <v>22.374757421116939</v>
      </c>
      <c r="P119" s="24">
        <f t="shared" si="31"/>
        <v>16.603176884927766</v>
      </c>
      <c r="Q119" t="s">
        <v>297</v>
      </c>
      <c r="R119" t="s">
        <v>298</v>
      </c>
      <c r="S119" s="48" t="s">
        <v>489</v>
      </c>
      <c r="T119" s="35">
        <v>100</v>
      </c>
      <c r="U119" s="35">
        <f t="shared" si="32"/>
        <v>59.349593495934961</v>
      </c>
      <c r="V119" s="35">
        <f t="shared" si="33"/>
        <v>70.149253731343279</v>
      </c>
      <c r="W119" s="35">
        <f t="shared" si="34"/>
        <v>64.02877697841727</v>
      </c>
      <c r="X119" s="35">
        <f t="shared" si="35"/>
        <v>65.821969290239451</v>
      </c>
      <c r="Y119" s="35">
        <f t="shared" si="36"/>
        <v>76.621629525647776</v>
      </c>
      <c r="Z119" s="35">
        <f t="shared" si="37"/>
        <v>70.501152772721753</v>
      </c>
      <c r="AA119" s="35">
        <f t="shared" si="38"/>
        <v>-6.4723757943044902</v>
      </c>
      <c r="AB119" s="35">
        <f t="shared" si="39"/>
        <v>-6.4723757943044973</v>
      </c>
      <c r="AC119" s="35">
        <f t="shared" si="40"/>
        <v>-6.4723757943044831</v>
      </c>
      <c r="AF119">
        <v>1.78</v>
      </c>
      <c r="AG119">
        <v>2.0299999999999998</v>
      </c>
      <c r="AJ119" t="s">
        <v>156</v>
      </c>
    </row>
    <row r="120" spans="1:36" ht="15" x14ac:dyDescent="0.25">
      <c r="A120">
        <v>2.46</v>
      </c>
      <c r="B120">
        <v>3.35</v>
      </c>
      <c r="C120">
        <v>2.78</v>
      </c>
      <c r="D120" s="20">
        <f t="shared" si="28"/>
        <v>6.4723757943044857E-2</v>
      </c>
      <c r="E120" s="17">
        <f>IF(OR($A120="",$B120="",$C120=""),"",A120*'MPTO_working_3-way'!$I119)</f>
        <v>2.6192204445398901</v>
      </c>
      <c r="F120" s="21">
        <f>IF(OR($A120="",$B120="",$C120=""),"",B120*'MPTO_working_3-way'!$I119)</f>
        <v>3.5668245891092005</v>
      </c>
      <c r="G120" s="22">
        <f>IF(OR($A120="",$B120="",$C120=""),"",C120*'MPTO_working_3-way'!$I119)</f>
        <v>2.9599320470816646</v>
      </c>
      <c r="H120" s="17">
        <f>IF(OR($A120="",$B120="",$C120=""),"",'MPTO_working_3-way'!E119)</f>
        <v>2.5978784541078865</v>
      </c>
      <c r="I120" s="21">
        <f>IF(OR($A120="",$B120="",$C120=""),"",'MPTO_working_3-way'!F119)</f>
        <v>3.6109833252598831</v>
      </c>
      <c r="J120" s="22">
        <f>IF(OR($A120="",$B120="",$C120=""),"",'MPTO_working_3-way'!G119)</f>
        <v>2.9573755452840724</v>
      </c>
      <c r="K120" s="17">
        <f>IF(OR($A120="",$B120="",$C120=""),"",'OddsRatio_working_3-way'!H119)</f>
        <v>2.607788834783503</v>
      </c>
      <c r="L120" s="21">
        <f>IF(OR($A120="",$B120="",$C120=""),"",'OddsRatio_working_3-way'!I119)</f>
        <v>3.5878792888638578</v>
      </c>
      <c r="M120" s="22">
        <f>IF(OR($A120="",$B120="",$C120=""),"",'OddsRatio_working_3-way'!J119)</f>
        <v>2.9601809081607091</v>
      </c>
      <c r="N120" s="23">
        <f t="shared" si="29"/>
        <v>38.17929880948477</v>
      </c>
      <c r="O120" s="24">
        <f t="shared" si="30"/>
        <v>28.036141812338066</v>
      </c>
      <c r="P120" s="24">
        <f t="shared" si="31"/>
        <v>33.784559378177171</v>
      </c>
      <c r="Q120" t="s">
        <v>453</v>
      </c>
      <c r="R120" t="s">
        <v>198</v>
      </c>
      <c r="S120" s="48" t="s">
        <v>489</v>
      </c>
      <c r="T120" s="35">
        <v>100</v>
      </c>
      <c r="U120" s="35">
        <f t="shared" si="32"/>
        <v>54.545454545454554</v>
      </c>
      <c r="V120" s="35">
        <f t="shared" si="33"/>
        <v>68.051118210862612</v>
      </c>
      <c r="W120" s="35">
        <f t="shared" si="34"/>
        <v>66.88741721854305</v>
      </c>
      <c r="X120" s="35">
        <f t="shared" si="35"/>
        <v>65.061464570594339</v>
      </c>
      <c r="Y120" s="35">
        <f t="shared" si="36"/>
        <v>78.567128236002404</v>
      </c>
      <c r="Z120" s="35">
        <f t="shared" si="37"/>
        <v>77.403427243682827</v>
      </c>
      <c r="AA120" s="35">
        <f t="shared" si="38"/>
        <v>-10.516010025139785</v>
      </c>
      <c r="AB120" s="35">
        <f t="shared" si="39"/>
        <v>-10.516010025139792</v>
      </c>
      <c r="AC120" s="35">
        <f t="shared" si="40"/>
        <v>-10.516010025139778</v>
      </c>
      <c r="AF120">
        <v>1.91</v>
      </c>
      <c r="AG120">
        <v>1.91</v>
      </c>
      <c r="AJ120" t="s">
        <v>441</v>
      </c>
    </row>
    <row r="121" spans="1:36" ht="15" x14ac:dyDescent="0.25">
      <c r="A121">
        <v>2.2000000000000002</v>
      </c>
      <c r="B121">
        <v>3.13</v>
      </c>
      <c r="C121">
        <v>3.02</v>
      </c>
      <c r="D121" s="20">
        <f t="shared" si="28"/>
        <v>0.10516010025139799</v>
      </c>
      <c r="E121" s="17">
        <f>IF(OR($A121="",$B121="",$C121=""),"",A121*'MPTO_working_3-way'!$I120)</f>
        <v>2.4313522205530758</v>
      </c>
      <c r="F121" s="21">
        <f>IF(OR($A121="",$B121="",$C121=""),"",B121*'MPTO_working_3-way'!$I120)</f>
        <v>3.4591511137868758</v>
      </c>
      <c r="G121" s="22">
        <f>IF(OR($A121="",$B121="",$C121=""),"",C121*'MPTO_working_3-way'!$I120)</f>
        <v>3.3375835027592218</v>
      </c>
      <c r="H121" s="17">
        <f>IF(OR($A121="",$B121="",$C121=""),"",'MPTO_working_3-way'!E120)</f>
        <v>2.3838351880636988</v>
      </c>
      <c r="I121" s="21">
        <f>IF(OR($A121="",$B121="",$C121=""),"",'MPTO_working_3-way'!F120)</f>
        <v>3.5157361573209998</v>
      </c>
      <c r="J121" s="22">
        <f>IF(OR($A121="",$B121="",$C121=""),"",'MPTO_working_3-way'!G120)</f>
        <v>3.3775515507451637</v>
      </c>
      <c r="K121" s="17">
        <f>IF(OR($A121="",$B121="",$C121=""),"",'OddsRatio_working_3-way'!H120)</f>
        <v>2.4032561531940408</v>
      </c>
      <c r="L121" s="21">
        <f>IF(OR($A121="",$B121="",$C121=""),"",'OddsRatio_working_3-way'!I120)</f>
        <v>3.4907796719194222</v>
      </c>
      <c r="M121" s="22">
        <f>IF(OR($A121="",$B121="",$C121=""),"",'OddsRatio_working_3-way'!J120)</f>
        <v>3.3621478578766344</v>
      </c>
      <c r="N121" s="23">
        <f t="shared" si="29"/>
        <v>41.129376136729519</v>
      </c>
      <c r="O121" s="24">
        <f t="shared" si="30"/>
        <v>28.908826677573462</v>
      </c>
      <c r="P121" s="24">
        <f t="shared" si="31"/>
        <v>29.961797185697002</v>
      </c>
      <c r="Q121" t="s">
        <v>454</v>
      </c>
      <c r="R121" t="s">
        <v>304</v>
      </c>
      <c r="S121" s="48" t="s">
        <v>489</v>
      </c>
      <c r="T121" s="35">
        <v>100</v>
      </c>
      <c r="U121" s="35">
        <f t="shared" si="32"/>
        <v>87.639060568603213</v>
      </c>
      <c r="V121" s="35">
        <f t="shared" si="33"/>
        <v>78.308026030368765</v>
      </c>
      <c r="W121" s="35">
        <f t="shared" si="34"/>
        <v>27.536231884057976</v>
      </c>
      <c r="X121" s="35">
        <f t="shared" si="35"/>
        <v>94.155742085573266</v>
      </c>
      <c r="Y121" s="35">
        <f t="shared" si="36"/>
        <v>84.824707547338832</v>
      </c>
      <c r="Z121" s="35">
        <f t="shared" si="37"/>
        <v>34.052913401028015</v>
      </c>
      <c r="AA121" s="35">
        <f t="shared" si="38"/>
        <v>-6.5166815169700527</v>
      </c>
      <c r="AB121" s="35">
        <f t="shared" si="39"/>
        <v>-6.5166815169700669</v>
      </c>
      <c r="AC121" s="35">
        <f t="shared" si="40"/>
        <v>-6.5166815169700385</v>
      </c>
      <c r="AF121">
        <v>1.88</v>
      </c>
      <c r="AG121">
        <v>1.93</v>
      </c>
      <c r="AJ121" t="s">
        <v>441</v>
      </c>
    </row>
    <row r="122" spans="1:36" ht="15" x14ac:dyDescent="0.25">
      <c r="A122">
        <v>8.09</v>
      </c>
      <c r="B122">
        <v>4.6100000000000003</v>
      </c>
      <c r="C122">
        <v>1.38</v>
      </c>
      <c r="D122" s="20">
        <f t="shared" si="28"/>
        <v>6.5166815169700687E-2</v>
      </c>
      <c r="E122" s="17">
        <f>IF(OR($A122="",$B122="",$C122=""),"",A122*'MPTO_working_3-way'!$I121)</f>
        <v>8.6171995347228787</v>
      </c>
      <c r="F122" s="21">
        <f>IF(OR($A122="",$B122="",$C122=""),"",B122*'MPTO_working_3-way'!$I121)</f>
        <v>4.9104190179323206</v>
      </c>
      <c r="G122" s="22">
        <f>IF(OR($A122="",$B122="",$C122=""),"",C122*'MPTO_working_3-way'!$I121)</f>
        <v>1.4699302049341869</v>
      </c>
      <c r="H122" s="17">
        <f>IF(OR($A122="",$B122="",$C122=""),"",'MPTO_working_3-way'!E121)</f>
        <v>9.8147830125388271</v>
      </c>
      <c r="I122" s="21">
        <f>IF(OR($A122="",$B122="",$C122=""),"",'MPTO_working_3-way'!F121)</f>
        <v>5.1230172726314152</v>
      </c>
      <c r="J122" s="22">
        <f>IF(OR($A122="",$B122="",$C122=""),"",'MPTO_working_3-way'!G121)</f>
        <v>1.422646290827664</v>
      </c>
      <c r="K122" s="17">
        <f>IF(OR($A122="",$B122="",$C122=""),"",'OddsRatio_working_3-way'!H121)</f>
        <v>9.1405519816714964</v>
      </c>
      <c r="L122" s="21">
        <f>IF(OR($A122="",$B122="",$C122=""),"",'OddsRatio_working_3-way'!I121)</f>
        <v>5.1449072854490989</v>
      </c>
      <c r="M122" s="22">
        <f>IF(OR($A122="",$B122="",$C122=""),"",'OddsRatio_working_3-way'!J121)</f>
        <v>1.4363060300472732</v>
      </c>
      <c r="N122" s="23">
        <f t="shared" si="29"/>
        <v>11.604698208165132</v>
      </c>
      <c r="O122" s="24">
        <f t="shared" si="30"/>
        <v>20.36486084686679</v>
      </c>
      <c r="P122" s="24">
        <f t="shared" si="31"/>
        <v>68.030440944968063</v>
      </c>
      <c r="Q122" t="s">
        <v>301</v>
      </c>
      <c r="R122" t="s">
        <v>470</v>
      </c>
      <c r="S122" s="48" t="s">
        <v>489</v>
      </c>
      <c r="T122" s="35">
        <v>100</v>
      </c>
      <c r="U122" s="35">
        <f t="shared" si="32"/>
        <v>47.916666666666671</v>
      </c>
      <c r="V122" s="35">
        <f t="shared" si="33"/>
        <v>73.474801061007966</v>
      </c>
      <c r="W122" s="35">
        <f t="shared" si="34"/>
        <v>72.29916897506925</v>
      </c>
      <c r="X122" s="35">
        <f t="shared" si="35"/>
        <v>54.226029963922798</v>
      </c>
      <c r="Y122" s="35">
        <f t="shared" si="36"/>
        <v>79.784164358264093</v>
      </c>
      <c r="Z122" s="35">
        <f t="shared" si="37"/>
        <v>78.608532272325377</v>
      </c>
      <c r="AA122" s="35">
        <f t="shared" si="38"/>
        <v>-6.3093632972561267</v>
      </c>
      <c r="AB122" s="35">
        <f t="shared" si="39"/>
        <v>-6.3093632972561267</v>
      </c>
      <c r="AC122" s="35">
        <f t="shared" si="40"/>
        <v>-6.3093632972561267</v>
      </c>
      <c r="AF122">
        <v>1.74</v>
      </c>
      <c r="AG122">
        <v>2.08</v>
      </c>
      <c r="AJ122" t="s">
        <v>441</v>
      </c>
    </row>
    <row r="123" spans="1:36" ht="15" x14ac:dyDescent="0.25">
      <c r="A123">
        <v>1.92</v>
      </c>
      <c r="B123">
        <v>3.77</v>
      </c>
      <c r="C123">
        <v>3.61</v>
      </c>
      <c r="D123" s="20">
        <f t="shared" si="28"/>
        <v>6.309363297256132E-2</v>
      </c>
      <c r="E123" s="17">
        <f>IF(OR($A123="",$B123="",$C123=""),"",A123*'MPTO_working_3-way'!$I122)</f>
        <v>2.0411397753073177</v>
      </c>
      <c r="F123" s="21">
        <f>IF(OR($A123="",$B123="",$C123=""),"",B123*'MPTO_working_3-way'!$I122)</f>
        <v>4.0078629963065566</v>
      </c>
      <c r="G123" s="22">
        <f>IF(OR($A123="",$B123="",$C123=""),"",C123*'MPTO_working_3-way'!$I122)</f>
        <v>3.8377680150309463</v>
      </c>
      <c r="H123" s="17">
        <f>IF(OR($A123="",$B123="",$C123=""),"",'MPTO_working_3-way'!E122)</f>
        <v>2.0007918239986378</v>
      </c>
      <c r="I123" s="21">
        <f>IF(OR($A123="",$B123="",$C123=""),"",'MPTO_working_3-way'!F122)</f>
        <v>4.094655690458735</v>
      </c>
      <c r="J123" s="22">
        <f>IF(OR($A123="",$B123="",$C123=""),"",'MPTO_working_3-way'!G122)</f>
        <v>3.9065994688467227</v>
      </c>
      <c r="K123" s="17">
        <f>IF(OR($A123="",$B123="",$C123=""),"",'OddsRatio_working_3-way'!H122)</f>
        <v>2.0159534934071175</v>
      </c>
      <c r="L123" s="21">
        <f>IF(OR($A123="",$B123="",$C123=""),"",'OddsRatio_working_3-way'!I122)</f>
        <v>4.0589034529757768</v>
      </c>
      <c r="M123" s="22">
        <f>IF(OR($A123="",$B123="",$C123=""),"",'OddsRatio_working_3-way'!J122)</f>
        <v>3.8822158889049745</v>
      </c>
      <c r="N123" s="23">
        <f t="shared" si="29"/>
        <v>48.992235225509638</v>
      </c>
      <c r="O123" s="24">
        <f t="shared" si="30"/>
        <v>24.950952687792704</v>
      </c>
      <c r="P123" s="24">
        <f t="shared" si="31"/>
        <v>26.056812086697644</v>
      </c>
      <c r="Q123" t="s">
        <v>302</v>
      </c>
      <c r="R123" t="s">
        <v>303</v>
      </c>
      <c r="S123" s="48" t="s">
        <v>489</v>
      </c>
      <c r="T123" s="35">
        <v>100</v>
      </c>
      <c r="U123" s="35">
        <f t="shared" si="32"/>
        <v>60.474308300395251</v>
      </c>
      <c r="V123" s="35">
        <f t="shared" si="33"/>
        <v>71.264367816091948</v>
      </c>
      <c r="W123" s="35">
        <f t="shared" si="34"/>
        <v>61.685823754789276</v>
      </c>
      <c r="X123" s="35">
        <f t="shared" si="35"/>
        <v>67.049808429118769</v>
      </c>
      <c r="Y123" s="35">
        <f t="shared" si="36"/>
        <v>77.839867944815481</v>
      </c>
      <c r="Z123" s="35">
        <f t="shared" si="37"/>
        <v>68.261323883512787</v>
      </c>
      <c r="AA123" s="35">
        <f t="shared" si="38"/>
        <v>-6.5755001287235189</v>
      </c>
      <c r="AB123" s="35">
        <f t="shared" si="39"/>
        <v>-6.5755001287235331</v>
      </c>
      <c r="AC123" s="35">
        <f t="shared" si="40"/>
        <v>-6.5755001287235118</v>
      </c>
      <c r="AF123">
        <v>1.77</v>
      </c>
      <c r="AG123">
        <v>2.04</v>
      </c>
      <c r="AJ123" t="s">
        <v>441</v>
      </c>
    </row>
    <row r="124" spans="1:36" ht="15" x14ac:dyDescent="0.25">
      <c r="A124">
        <v>2.5299999999999998</v>
      </c>
      <c r="B124">
        <v>3.48</v>
      </c>
      <c r="C124">
        <v>2.61</v>
      </c>
      <c r="D124" s="20">
        <f t="shared" si="28"/>
        <v>6.5755001287235215E-2</v>
      </c>
      <c r="E124" s="17">
        <f>IF(OR($A124="",$B124="",$C124=""),"",A124*'MPTO_working_3-way'!$I123)</f>
        <v>2.696360153256705</v>
      </c>
      <c r="F124" s="21">
        <f>IF(OR($A124="",$B124="",$C124=""),"",B124*'MPTO_working_3-way'!$I123)</f>
        <v>3.7088274044795786</v>
      </c>
      <c r="G124" s="22">
        <f>IF(OR($A124="",$B124="",$C124=""),"",C124*'MPTO_working_3-way'!$I123)</f>
        <v>2.7816205533596836</v>
      </c>
      <c r="H124" s="17">
        <f>IF(OR($A124="",$B124="",$C124=""),"",'MPTO_working_3-way'!E123)</f>
        <v>2.67853376240569</v>
      </c>
      <c r="I124" s="21">
        <f>IF(OR($A124="",$B124="",$C124=""),"",'MPTO_working_3-way'!F123)</f>
        <v>3.7673582716847651</v>
      </c>
      <c r="J124" s="22">
        <f>IF(OR($A124="",$B124="",$C124=""),"",'MPTO_working_3-way'!G123)</f>
        <v>2.7683697140780903</v>
      </c>
      <c r="K124" s="17">
        <f>IF(OR($A124="",$B124="",$C124=""),"",'OddsRatio_working_3-way'!H123)</f>
        <v>2.6876903476066585</v>
      </c>
      <c r="L124" s="21">
        <f>IF(OR($A124="",$B124="",$C124=""),"",'OddsRatio_working_3-way'!I123)</f>
        <v>3.7356026549441261</v>
      </c>
      <c r="M124" s="22">
        <f>IF(OR($A124="",$B124="",$C124=""),"",'OddsRatio_working_3-way'!J123)</f>
        <v>2.7759355945403392</v>
      </c>
      <c r="N124" s="23">
        <f t="shared" si="29"/>
        <v>37.087033747779749</v>
      </c>
      <c r="O124" s="24">
        <f t="shared" si="30"/>
        <v>26.962699822380102</v>
      </c>
      <c r="P124" s="24">
        <f t="shared" si="31"/>
        <v>35.950266429840141</v>
      </c>
      <c r="Q124" t="s">
        <v>199</v>
      </c>
      <c r="R124" t="s">
        <v>471</v>
      </c>
      <c r="S124" s="48" t="s">
        <v>489</v>
      </c>
      <c r="T124" s="35">
        <v>100</v>
      </c>
      <c r="U124" s="35">
        <f t="shared" si="32"/>
        <v>73.474801061007966</v>
      </c>
      <c r="V124" s="35">
        <f t="shared" si="33"/>
        <v>70.674486803519059</v>
      </c>
      <c r="W124" s="35">
        <f t="shared" si="34"/>
        <v>53.488372093023258</v>
      </c>
      <c r="X124" s="35">
        <f t="shared" si="35"/>
        <v>75.837141103457668</v>
      </c>
      <c r="Y124" s="35">
        <f t="shared" si="36"/>
        <v>73.03682684596879</v>
      </c>
      <c r="Z124" s="35">
        <f t="shared" si="37"/>
        <v>55.850712135472982</v>
      </c>
      <c r="AA124" s="35">
        <f t="shared" si="38"/>
        <v>-2.3623400424497021</v>
      </c>
      <c r="AB124" s="35">
        <f t="shared" si="39"/>
        <v>-2.3623400424497305</v>
      </c>
      <c r="AC124" s="35">
        <f t="shared" si="40"/>
        <v>-2.3623400424497234</v>
      </c>
      <c r="AF124">
        <v>1.84</v>
      </c>
      <c r="AG124">
        <v>1.99</v>
      </c>
      <c r="AJ124" t="s">
        <v>441</v>
      </c>
    </row>
    <row r="125" spans="1:36" ht="15" x14ac:dyDescent="0.25">
      <c r="A125">
        <v>3.77</v>
      </c>
      <c r="B125">
        <v>3.41</v>
      </c>
      <c r="C125">
        <v>2.15</v>
      </c>
      <c r="D125" s="20">
        <f t="shared" si="28"/>
        <v>2.3623400424497287E-2</v>
      </c>
      <c r="E125" s="17">
        <f>IF(OR($A125="",$B125="",$C125=""),"",A125*'MPTO_working_3-way'!$I124)</f>
        <v>3.8590602196003547</v>
      </c>
      <c r="F125" s="21">
        <f>IF(OR($A125="",$B125="",$C125=""),"",B125*'MPTO_working_3-way'!$I124)</f>
        <v>3.4905557954475359</v>
      </c>
      <c r="G125" s="22">
        <f>IF(OR($A125="",$B125="",$C125=""),"",C125*'MPTO_working_3-way'!$I124)</f>
        <v>2.200790310912669</v>
      </c>
      <c r="H125" s="17">
        <f>IF(OR($A125="",$B125="",$C125=""),"",'MPTO_working_3-way'!E124)</f>
        <v>3.8853431720415879</v>
      </c>
      <c r="I125" s="21">
        <f>IF(OR($A125="",$B125="",$C125=""),"",'MPTO_working_3-way'!F124)</f>
        <v>3.5040916295121343</v>
      </c>
      <c r="J125" s="22">
        <f>IF(OR($A125="",$B125="",$C125=""),"",'MPTO_working_3-way'!G124)</f>
        <v>2.1870265867721432</v>
      </c>
      <c r="K125" s="17">
        <f>IF(OR($A125="",$B125="",$C125=""),"",'OddsRatio_working_3-way'!H124)</f>
        <v>3.872953148503441</v>
      </c>
      <c r="L125" s="21">
        <f>IF(OR($A125="",$B125="",$C125=""),"",'OddsRatio_working_3-way'!I124)</f>
        <v>3.4995729559181572</v>
      </c>
      <c r="M125" s="22">
        <f>IF(OR($A125="",$B125="",$C125=""),"",'OddsRatio_working_3-way'!J124)</f>
        <v>2.19274228186966</v>
      </c>
      <c r="N125" s="23">
        <f t="shared" si="29"/>
        <v>25.913044707645433</v>
      </c>
      <c r="O125" s="24">
        <f t="shared" si="30"/>
        <v>28.648732711971636</v>
      </c>
      <c r="P125" s="24">
        <f t="shared" si="31"/>
        <v>45.438222580382927</v>
      </c>
      <c r="Q125" t="s">
        <v>310</v>
      </c>
      <c r="R125" t="s">
        <v>307</v>
      </c>
      <c r="S125" s="48" t="s">
        <v>489</v>
      </c>
      <c r="T125" s="35">
        <v>100</v>
      </c>
      <c r="U125" s="35">
        <f t="shared" si="32"/>
        <v>56.709956709956707</v>
      </c>
      <c r="V125" s="35">
        <f t="shared" si="33"/>
        <v>67.637540453074436</v>
      </c>
      <c r="W125" s="35">
        <f t="shared" si="34"/>
        <v>73.333333333333329</v>
      </c>
      <c r="X125" s="35">
        <f t="shared" si="35"/>
        <v>59.029126213592242</v>
      </c>
      <c r="Y125" s="35">
        <f t="shared" si="36"/>
        <v>69.956709956709943</v>
      </c>
      <c r="Z125" s="35">
        <f t="shared" si="37"/>
        <v>75.652502836968864</v>
      </c>
      <c r="AA125" s="35">
        <f t="shared" si="38"/>
        <v>-2.3191695036355355</v>
      </c>
      <c r="AB125" s="35">
        <f t="shared" si="39"/>
        <v>-2.3191695036355071</v>
      </c>
      <c r="AC125" s="35">
        <f t="shared" si="40"/>
        <v>-2.3191695036355355</v>
      </c>
      <c r="AF125">
        <v>2.11</v>
      </c>
      <c r="AG125">
        <v>1.8</v>
      </c>
      <c r="AJ125" t="s">
        <v>442</v>
      </c>
    </row>
    <row r="126" spans="1:36" ht="15" x14ac:dyDescent="0.25">
      <c r="A126">
        <v>2.31</v>
      </c>
      <c r="B126">
        <v>3.09</v>
      </c>
      <c r="C126">
        <v>3.75</v>
      </c>
      <c r="D126" s="20">
        <f t="shared" si="28"/>
        <v>2.319169503635532E-2</v>
      </c>
      <c r="E126" s="17">
        <f>IF(OR($A126="",$B126="",$C126=""),"",A126*'MPTO_working_3-way'!$I125)</f>
        <v>2.3635728155339808</v>
      </c>
      <c r="F126" s="21">
        <f>IF(OR($A126="",$B126="",$C126=""),"",B126*'MPTO_working_3-way'!$I125)</f>
        <v>3.1616623376623378</v>
      </c>
      <c r="G126" s="22">
        <f>IF(OR($A126="",$B126="",$C126=""),"",C126*'MPTO_working_3-way'!$I125)</f>
        <v>3.8369688563863322</v>
      </c>
      <c r="H126" s="17">
        <f>IF(OR($A126="",$B126="",$C126=""),"",'MPTO_working_3-way'!E125)</f>
        <v>2.3520011071496829</v>
      </c>
      <c r="I126" s="21">
        <f>IF(OR($A126="",$B126="",$C126=""),"",'MPTO_working_3-way'!F125)</f>
        <v>3.1656185416130778</v>
      </c>
      <c r="J126" s="22">
        <f>IF(OR($A126="",$B126="",$C126=""),"",'MPTO_working_3-way'!G125)</f>
        <v>3.8619566511205137</v>
      </c>
      <c r="K126" s="17">
        <f>IF(OR($A126="",$B126="",$C126=""),"",'OddsRatio_working_3-way'!H125)</f>
        <v>2.3571161068661755</v>
      </c>
      <c r="L126" s="21">
        <f>IF(OR($A126="",$B126="",$C126=""),"",'OddsRatio_working_3-way'!I125)</f>
        <v>3.165169972023135</v>
      </c>
      <c r="M126" s="22">
        <f>IF(OR($A126="",$B126="",$C126=""),"",'OddsRatio_working_3-way'!J125)</f>
        <v>3.8489078579251768</v>
      </c>
      <c r="N126" s="23">
        <f t="shared" si="29"/>
        <v>42.308829811705166</v>
      </c>
      <c r="O126" s="24">
        <f t="shared" si="30"/>
        <v>31.628931024284444</v>
      </c>
      <c r="P126" s="24">
        <f t="shared" si="31"/>
        <v>26.062239164010382</v>
      </c>
      <c r="Q126" t="s">
        <v>401</v>
      </c>
      <c r="R126" t="s">
        <v>312</v>
      </c>
      <c r="S126" s="48" t="s">
        <v>489</v>
      </c>
      <c r="T126" s="35">
        <v>100</v>
      </c>
      <c r="U126" s="35">
        <f t="shared" si="32"/>
        <v>44.134078212290497</v>
      </c>
      <c r="V126" s="35">
        <f t="shared" si="33"/>
        <v>73.614775725593674</v>
      </c>
      <c r="W126" s="35">
        <f t="shared" si="34"/>
        <v>79.674796747967477</v>
      </c>
      <c r="X126" s="35">
        <f t="shared" si="35"/>
        <v>46.710427526438849</v>
      </c>
      <c r="Y126" s="35">
        <f t="shared" si="36"/>
        <v>76.191125039742019</v>
      </c>
      <c r="Z126" s="35">
        <f t="shared" si="37"/>
        <v>82.251146062115836</v>
      </c>
      <c r="AA126" s="35">
        <f t="shared" si="38"/>
        <v>-2.5763493141483522</v>
      </c>
      <c r="AB126" s="35">
        <f t="shared" si="39"/>
        <v>-2.5763493141483451</v>
      </c>
      <c r="AC126" s="35">
        <f t="shared" si="40"/>
        <v>-2.5763493141483593</v>
      </c>
      <c r="AF126">
        <v>2.64</v>
      </c>
      <c r="AG126">
        <v>1.54</v>
      </c>
      <c r="AJ126" t="s">
        <v>442</v>
      </c>
    </row>
    <row r="127" spans="1:36" ht="15" x14ac:dyDescent="0.25">
      <c r="A127">
        <v>1.79</v>
      </c>
      <c r="B127">
        <v>3.79</v>
      </c>
      <c r="C127">
        <v>4.92</v>
      </c>
      <c r="D127" s="20">
        <f t="shared" si="28"/>
        <v>2.5763493141483629E-2</v>
      </c>
      <c r="E127" s="17">
        <f>IF(OR($A127="",$B127="",$C127=""),"",A127*'MPTO_working_3-way'!$I126)</f>
        <v>1.8361166527232557</v>
      </c>
      <c r="F127" s="21">
        <f>IF(OR($A127="",$B127="",$C127=""),"",B127*'MPTO_working_3-way'!$I126)</f>
        <v>3.8876436390062228</v>
      </c>
      <c r="G127" s="22">
        <f>IF(OR($A127="",$B127="",$C127=""),"",C127*'MPTO_working_3-way'!$I126)</f>
        <v>5.0467563862560993</v>
      </c>
      <c r="H127" s="17">
        <f>IF(OR($A127="",$B127="",$C127=""),"",'MPTO_working_3-way'!E126)</f>
        <v>1.8179458592874804</v>
      </c>
      <c r="I127" s="21">
        <f>IF(OR($A127="",$B127="",$C127=""),"",'MPTO_working_3-way'!F126)</f>
        <v>3.9175065311782982</v>
      </c>
      <c r="J127" s="22">
        <f>IF(OR($A127="",$B127="",$C127=""),"",'MPTO_working_3-way'!G126)</f>
        <v>5.1370513552686159</v>
      </c>
      <c r="K127" s="17">
        <f>IF(OR($A127="",$B127="",$C127=""),"",'OddsRatio_working_3-way'!H126)</f>
        <v>1.824703688136055</v>
      </c>
      <c r="L127" s="21">
        <f>IF(OR($A127="",$B127="",$C127=""),"",'OddsRatio_working_3-way'!I126)</f>
        <v>3.9125611264551807</v>
      </c>
      <c r="M127" s="22">
        <f>IF(OR($A127="",$B127="",$C127=""),"",'OddsRatio_working_3-way'!J126)</f>
        <v>5.0922005791054872</v>
      </c>
      <c r="N127" s="23">
        <f t="shared" si="29"/>
        <v>54.462770571621334</v>
      </c>
      <c r="O127" s="24">
        <f t="shared" si="30"/>
        <v>25.722522248866014</v>
      </c>
      <c r="P127" s="24">
        <f t="shared" si="31"/>
        <v>19.814707179512641</v>
      </c>
      <c r="Q127" t="s">
        <v>396</v>
      </c>
      <c r="R127" t="s">
        <v>400</v>
      </c>
      <c r="S127" s="48" t="s">
        <v>489</v>
      </c>
      <c r="T127" s="35">
        <v>100</v>
      </c>
      <c r="U127" s="35">
        <f t="shared" si="32"/>
        <v>39.024390243902438</v>
      </c>
      <c r="V127" s="35">
        <f t="shared" si="33"/>
        <v>76.24703087885986</v>
      </c>
      <c r="W127" s="35">
        <f t="shared" si="34"/>
        <v>82.30088495575221</v>
      </c>
      <c r="X127" s="35">
        <f t="shared" si="35"/>
        <v>41.45208416538793</v>
      </c>
      <c r="Y127" s="35">
        <f t="shared" si="36"/>
        <v>78.674724800345345</v>
      </c>
      <c r="Z127" s="35">
        <f t="shared" si="37"/>
        <v>84.728578877237709</v>
      </c>
      <c r="AA127" s="35">
        <f t="shared" si="38"/>
        <v>-2.427693921485492</v>
      </c>
      <c r="AB127" s="35">
        <f t="shared" si="39"/>
        <v>-2.4276939214854849</v>
      </c>
      <c r="AC127" s="35">
        <f t="shared" si="40"/>
        <v>-2.4276939214854991</v>
      </c>
      <c r="AF127">
        <v>1.99</v>
      </c>
      <c r="AG127">
        <v>1.92</v>
      </c>
      <c r="AJ127" t="s">
        <v>442</v>
      </c>
    </row>
    <row r="128" spans="1:36" ht="15" x14ac:dyDescent="0.25">
      <c r="A128">
        <v>1.64</v>
      </c>
      <c r="B128">
        <v>4.21</v>
      </c>
      <c r="C128">
        <v>5.65</v>
      </c>
      <c r="D128" s="20">
        <f t="shared" si="28"/>
        <v>2.4276939214854965E-2</v>
      </c>
      <c r="E128" s="17">
        <f>IF(OR($A128="",$B128="",$C128=""),"",A128*'MPTO_working_3-way'!$I127)</f>
        <v>1.6798141803123621</v>
      </c>
      <c r="F128" s="21">
        <f>IF(OR($A128="",$B128="",$C128=""),"",B128*'MPTO_working_3-way'!$I127)</f>
        <v>4.3122059140945392</v>
      </c>
      <c r="G128" s="22">
        <f>IF(OR($A128="",$B128="",$C128=""),"",C128*'MPTO_working_3-way'!$I127)</f>
        <v>5.7871647065639307</v>
      </c>
      <c r="H128" s="17">
        <f>IF(OR($A128="",$B128="",$C128=""),"",'MPTO_working_3-way'!E127)</f>
        <v>1.6620578232886623</v>
      </c>
      <c r="I128" s="21">
        <f>IF(OR($A128="",$B128="",$C128=""),"",'MPTO_working_3-way'!F127)</f>
        <v>4.3584877412204257</v>
      </c>
      <c r="J128" s="22">
        <f>IF(OR($A128="",$B128="",$C128=""),"",'MPTO_working_3-way'!G127)</f>
        <v>5.9207038696438783</v>
      </c>
      <c r="K128" s="17">
        <f>IF(OR($A128="",$B128="",$C128=""),"",'OddsRatio_working_3-way'!H127)</f>
        <v>1.6682655892359073</v>
      </c>
      <c r="L128" s="21">
        <f>IF(OR($A128="",$B128="",$C128=""),"",'OddsRatio_working_3-way'!I127)</f>
        <v>4.3517695960113487</v>
      </c>
      <c r="M128" s="22">
        <f>IF(OR($A128="",$B128="",$C128=""),"",'OddsRatio_working_3-way'!J127)</f>
        <v>5.8553671717921407</v>
      </c>
      <c r="N128" s="23">
        <f t="shared" si="29"/>
        <v>59.530393999534503</v>
      </c>
      <c r="O128" s="24">
        <f t="shared" si="30"/>
        <v>23.189987211220089</v>
      </c>
      <c r="P128" s="24">
        <f t="shared" si="31"/>
        <v>17.279618789245411</v>
      </c>
      <c r="Q128" t="s">
        <v>308</v>
      </c>
      <c r="R128" t="s">
        <v>399</v>
      </c>
      <c r="S128" s="48" t="s">
        <v>489</v>
      </c>
      <c r="T128" s="35">
        <v>100</v>
      </c>
      <c r="U128" s="35">
        <f t="shared" si="32"/>
        <v>58.50622406639004</v>
      </c>
      <c r="V128" s="35">
        <f t="shared" si="33"/>
        <v>67.10526315789474</v>
      </c>
      <c r="W128" s="35">
        <f t="shared" si="34"/>
        <v>71.671388101982998</v>
      </c>
      <c r="X128" s="35">
        <f t="shared" si="35"/>
        <v>61.223348740122262</v>
      </c>
      <c r="Y128" s="35">
        <f t="shared" si="36"/>
        <v>69.822387831626955</v>
      </c>
      <c r="Z128" s="35">
        <f t="shared" si="37"/>
        <v>74.388512775715228</v>
      </c>
      <c r="AA128" s="35">
        <f t="shared" si="38"/>
        <v>-2.7171246737322221</v>
      </c>
      <c r="AB128" s="35">
        <f t="shared" si="39"/>
        <v>-2.717124673732215</v>
      </c>
      <c r="AC128" s="35">
        <f t="shared" si="40"/>
        <v>-2.7171246737322292</v>
      </c>
      <c r="AF128">
        <v>1.81</v>
      </c>
      <c r="AG128">
        <v>2.11</v>
      </c>
      <c r="AJ128" t="s">
        <v>442</v>
      </c>
    </row>
    <row r="129" spans="1:36" ht="15" x14ac:dyDescent="0.25">
      <c r="A129">
        <v>2.41</v>
      </c>
      <c r="B129">
        <v>3.04</v>
      </c>
      <c r="C129">
        <v>3.53</v>
      </c>
      <c r="D129" s="20">
        <f t="shared" si="28"/>
        <v>2.7171246737322186E-2</v>
      </c>
      <c r="E129" s="17">
        <f>IF(OR($A129="",$B129="",$C129=""),"",A129*'MPTO_working_3-way'!$I128)</f>
        <v>2.4754827046369465</v>
      </c>
      <c r="F129" s="21">
        <f>IF(OR($A129="",$B129="",$C129=""),"",B129*'MPTO_working_3-way'!$I128)</f>
        <v>3.1226005900814595</v>
      </c>
      <c r="G129" s="22">
        <f>IF(OR($A129="",$B129="",$C129=""),"",C129*'MPTO_working_3-way'!$I128)</f>
        <v>3.6259145009827471</v>
      </c>
      <c r="H129" s="17">
        <f>IF(OR($A129="",$B129="",$C129=""),"",'MPTO_working_3-way'!E128)</f>
        <v>2.4637782886556532</v>
      </c>
      <c r="I129" s="21">
        <f>IF(OR($A129="",$B129="",$C129=""),"",'MPTO_working_3-way'!F128)</f>
        <v>3.1260717915393865</v>
      </c>
      <c r="J129" s="22">
        <f>IF(OR($A129="",$B129="",$C129=""),"",'MPTO_working_3-way'!G128)</f>
        <v>3.6465868527574941</v>
      </c>
      <c r="K129" s="17">
        <f>IF(OR($A129="",$B129="",$C129=""),"",'OddsRatio_working_3-way'!H128)</f>
        <v>2.4690512140328376</v>
      </c>
      <c r="L129" s="21">
        <f>IF(OR($A129="",$B129="",$C129=""),"",'OddsRatio_working_3-way'!I128)</f>
        <v>3.1254357990262323</v>
      </c>
      <c r="M129" s="22">
        <f>IF(OR($A129="",$B129="",$C129=""),"",'OddsRatio_working_3-way'!J128)</f>
        <v>3.6359571429099846</v>
      </c>
      <c r="N129" s="23">
        <f t="shared" si="29"/>
        <v>40.396161852670254</v>
      </c>
      <c r="O129" s="24">
        <f t="shared" si="30"/>
        <v>32.024588837149771</v>
      </c>
      <c r="P129" s="24">
        <f t="shared" si="31"/>
        <v>27.579249310179975</v>
      </c>
      <c r="Q129" t="s">
        <v>404</v>
      </c>
      <c r="R129" t="s">
        <v>412</v>
      </c>
      <c r="S129" s="48" t="s">
        <v>489</v>
      </c>
      <c r="T129" s="35">
        <v>100</v>
      </c>
      <c r="U129" s="35">
        <f t="shared" si="32"/>
        <v>59.183673469387763</v>
      </c>
      <c r="V129" s="35">
        <f t="shared" si="33"/>
        <v>68.051118210862612</v>
      </c>
      <c r="W129" s="35">
        <f t="shared" si="34"/>
        <v>69.879518072289159</v>
      </c>
      <c r="X129" s="35">
        <f t="shared" si="35"/>
        <v>62.069363716848223</v>
      </c>
      <c r="Y129" s="35">
        <f t="shared" si="36"/>
        <v>70.936808458323085</v>
      </c>
      <c r="Z129" s="35">
        <f t="shared" si="37"/>
        <v>72.765208319749618</v>
      </c>
      <c r="AA129" s="35">
        <f t="shared" si="38"/>
        <v>-2.8856902474604595</v>
      </c>
      <c r="AB129" s="35">
        <f t="shared" si="39"/>
        <v>-2.8856902474604738</v>
      </c>
      <c r="AC129" s="35">
        <f t="shared" si="40"/>
        <v>-2.8856902474604595</v>
      </c>
      <c r="AF129">
        <v>2.62</v>
      </c>
      <c r="AG129">
        <v>1.53</v>
      </c>
      <c r="AJ129" t="s">
        <v>443</v>
      </c>
    </row>
    <row r="130" spans="1:36" ht="15" x14ac:dyDescent="0.25">
      <c r="A130">
        <v>2.4500000000000002</v>
      </c>
      <c r="B130">
        <v>3.13</v>
      </c>
      <c r="C130">
        <v>3.32</v>
      </c>
      <c r="D130" s="20">
        <f t="shared" si="28"/>
        <v>2.8856902474604595E-2</v>
      </c>
      <c r="E130" s="17">
        <f>IF(OR($A130="",$B130="",$C130=""),"",A130*'MPTO_working_3-way'!$I129)</f>
        <v>2.5206994110627816</v>
      </c>
      <c r="F130" s="21">
        <f>IF(OR($A130="",$B130="",$C130=""),"",B130*'MPTO_working_3-way'!$I129)</f>
        <v>3.2203221047455122</v>
      </c>
      <c r="G130" s="22">
        <f>IF(OR($A130="",$B130="",$C130=""),"",C130*'MPTO_working_3-way'!$I129)</f>
        <v>3.4158049162156869</v>
      </c>
      <c r="H130" s="17">
        <f>IF(OR($A130="",$B130="",$C130=""),"",'MPTO_working_3-way'!E129)</f>
        <v>2.5091313700471618</v>
      </c>
      <c r="I130" s="21">
        <f>IF(OR($A130="",$B130="",$C130=""),"",'MPTO_working_3-way'!F129)</f>
        <v>3.2271613347011825</v>
      </c>
      <c r="J130" s="22">
        <f>IF(OR($A130="",$B130="",$C130=""),"",'MPTO_working_3-way'!G129)</f>
        <v>3.4295216790401062</v>
      </c>
      <c r="K130" s="17">
        <f>IF(OR($A130="",$B130="",$C130=""),"",'OddsRatio_working_3-way'!H129)</f>
        <v>2.514315205280135</v>
      </c>
      <c r="L130" s="21">
        <f>IF(OR($A130="",$B130="",$C130=""),"",'OddsRatio_working_3-way'!I129)</f>
        <v>3.2244768187908188</v>
      </c>
      <c r="M130" s="22">
        <f>IF(OR($A130="",$B130="",$C130=""),"",'OddsRatio_working_3-way'!J129)</f>
        <v>3.4229043284482152</v>
      </c>
      <c r="N130" s="23">
        <f t="shared" si="29"/>
        <v>39.671529084793903</v>
      </c>
      <c r="O130" s="24">
        <f t="shared" si="30"/>
        <v>31.05279433154795</v>
      </c>
      <c r="P130" s="24">
        <f t="shared" si="31"/>
        <v>29.275676583658157</v>
      </c>
      <c r="Q130" t="s">
        <v>406</v>
      </c>
      <c r="R130" t="s">
        <v>411</v>
      </c>
      <c r="S130" s="48" t="s">
        <v>489</v>
      </c>
      <c r="T130" s="35">
        <v>100</v>
      </c>
      <c r="U130" s="35">
        <f t="shared" si="32"/>
        <v>66.88741721854305</v>
      </c>
      <c r="V130" s="35">
        <f t="shared" si="33"/>
        <v>66.666666666666657</v>
      </c>
      <c r="W130" s="35">
        <f t="shared" si="34"/>
        <v>62.546816479400754</v>
      </c>
      <c r="X130" s="35">
        <f t="shared" si="35"/>
        <v>70.786516853932582</v>
      </c>
      <c r="Y130" s="35">
        <f t="shared" si="36"/>
        <v>70.565766302056204</v>
      </c>
      <c r="Z130" s="35">
        <f t="shared" si="37"/>
        <v>66.445916114790293</v>
      </c>
      <c r="AA130" s="35">
        <f t="shared" si="38"/>
        <v>-3.8990996353895326</v>
      </c>
      <c r="AB130" s="35">
        <f t="shared" si="39"/>
        <v>-3.8990996353895468</v>
      </c>
      <c r="AC130" s="35">
        <f t="shared" si="40"/>
        <v>-3.8990996353895397</v>
      </c>
      <c r="AF130">
        <v>2.27</v>
      </c>
      <c r="AG130">
        <v>1.69</v>
      </c>
      <c r="AJ130" t="s">
        <v>443</v>
      </c>
    </row>
    <row r="131" spans="1:36" ht="15" x14ac:dyDescent="0.25">
      <c r="A131">
        <v>3.02</v>
      </c>
      <c r="B131">
        <v>3</v>
      </c>
      <c r="C131">
        <v>2.67</v>
      </c>
      <c r="D131" s="20">
        <f t="shared" si="28"/>
        <v>3.8990996353895468E-2</v>
      </c>
      <c r="E131" s="17">
        <f>IF(OR($A131="",$B131="",$C131=""),"",A131*'MPTO_working_3-way'!$I130)</f>
        <v>3.1377528089887643</v>
      </c>
      <c r="F131" s="21">
        <f>IF(OR($A131="",$B131="",$C131=""),"",B131*'MPTO_working_3-way'!$I130)</f>
        <v>3.1169729890616864</v>
      </c>
      <c r="G131" s="22">
        <f>IF(OR($A131="",$B131="",$C131=""),"",C131*'MPTO_working_3-way'!$I130)</f>
        <v>2.774105960264901</v>
      </c>
      <c r="H131" s="17">
        <f>IF(OR($A131="",$B131="",$C131=""),"",'MPTO_working_3-way'!E130)</f>
        <v>3.1433806330890381</v>
      </c>
      <c r="I131" s="21">
        <f>IF(OR($A131="",$B131="",$C131=""),"",'MPTO_working_3-way'!F130)</f>
        <v>3.1217189314750295</v>
      </c>
      <c r="J131" s="22">
        <f>IF(OR($A131="",$B131="",$C131=""),"",'MPTO_working_3-way'!G130)</f>
        <v>2.7659851811196492</v>
      </c>
      <c r="K131" s="17">
        <f>IF(OR($A131="",$B131="",$C131=""),"",'OddsRatio_working_3-way'!H130)</f>
        <v>3.1407086241420727</v>
      </c>
      <c r="L131" s="21">
        <f>IF(OR($A131="",$B131="",$C131=""),"",'OddsRatio_working_3-way'!I130)</f>
        <v>3.1195134892495768</v>
      </c>
      <c r="M131" s="22">
        <f>IF(OR($A131="",$B131="",$C131=""),"",'OddsRatio_working_3-way'!J130)</f>
        <v>2.7697937635233969</v>
      </c>
      <c r="N131" s="23">
        <f t="shared" si="29"/>
        <v>31.869941989543793</v>
      </c>
      <c r="O131" s="24">
        <f t="shared" si="30"/>
        <v>32.082408269474087</v>
      </c>
      <c r="P131" s="24">
        <f t="shared" si="31"/>
        <v>36.047649740982109</v>
      </c>
      <c r="Q131" t="s">
        <v>408</v>
      </c>
      <c r="R131" t="s">
        <v>317</v>
      </c>
      <c r="S131" s="48" t="s">
        <v>489</v>
      </c>
      <c r="T131" s="35">
        <v>100</v>
      </c>
      <c r="U131" s="35">
        <f t="shared" si="32"/>
        <v>57.983193277310924</v>
      </c>
      <c r="V131" s="35">
        <f t="shared" si="33"/>
        <v>71.509971509971507</v>
      </c>
      <c r="W131" s="35">
        <f t="shared" si="34"/>
        <v>67.741935483870961</v>
      </c>
      <c r="X131" s="35">
        <f t="shared" si="35"/>
        <v>60.748093006157525</v>
      </c>
      <c r="Y131" s="35">
        <f t="shared" si="36"/>
        <v>74.274871238818108</v>
      </c>
      <c r="Z131" s="35">
        <f t="shared" si="37"/>
        <v>70.506835212717561</v>
      </c>
      <c r="AA131" s="35">
        <f t="shared" si="38"/>
        <v>-2.7648997288466006</v>
      </c>
      <c r="AB131" s="35">
        <f t="shared" si="39"/>
        <v>-2.7648997288466006</v>
      </c>
      <c r="AC131" s="35">
        <f t="shared" si="40"/>
        <v>-2.7648997288466006</v>
      </c>
      <c r="AF131">
        <v>2.3199999999999998</v>
      </c>
      <c r="AG131">
        <v>1.63</v>
      </c>
      <c r="AJ131" t="s">
        <v>443</v>
      </c>
    </row>
    <row r="132" spans="1:36" ht="15" x14ac:dyDescent="0.25">
      <c r="A132">
        <v>2.38</v>
      </c>
      <c r="B132">
        <v>3.51</v>
      </c>
      <c r="C132">
        <v>3.1</v>
      </c>
      <c r="D132" s="20">
        <f t="shared" ref="D132:D195" si="41">IF(OR($A132="",$B132="",$C132=""),"",(1/A132)+(1/B132)+(1/C132)-1)</f>
        <v>2.7648997288465926E-2</v>
      </c>
      <c r="E132" s="17">
        <f>IF(OR($A132="",$B132="",$C132=""),"",A132*'MPTO_working_3-way'!$I131)</f>
        <v>2.445804613546549</v>
      </c>
      <c r="F132" s="21">
        <f>IF(OR($A132="",$B132="",$C132=""),"",B132*'MPTO_working_3-way'!$I131)</f>
        <v>3.6070479804825153</v>
      </c>
      <c r="G132" s="22">
        <f>IF(OR($A132="",$B132="",$C132=""),"",C132*'MPTO_working_3-way'!$I131)</f>
        <v>3.1857118915942446</v>
      </c>
      <c r="H132" s="17">
        <f>IF(OR($A132="",$B132="",$C132=""),"",'MPTO_working_3-way'!E131)</f>
        <v>2.4333757843679544</v>
      </c>
      <c r="I132" s="21">
        <f>IF(OR($A132="",$B132="",$C132=""),"",'MPTO_working_3-way'!F131)</f>
        <v>3.6273420742759117</v>
      </c>
      <c r="J132" s="22">
        <f>IF(OR($A132="",$B132="",$C132=""),"",'MPTO_working_3-way'!G131)</f>
        <v>3.1911738490013302</v>
      </c>
      <c r="K132" s="17">
        <f>IF(OR($A132="",$B132="",$C132=""),"",'OddsRatio_working_3-way'!H131)</f>
        <v>2.4388981527349314</v>
      </c>
      <c r="L132" s="21">
        <f>IF(OR($A132="",$B132="",$C132=""),"",'OddsRatio_working_3-way'!I131)</f>
        <v>3.6171263502642583</v>
      </c>
      <c r="M132" s="22">
        <f>IF(OR($A132="",$B132="",$C132=""),"",'OddsRatio_working_3-way'!J131)</f>
        <v>3.1896276237270689</v>
      </c>
      <c r="N132" s="23">
        <f t="shared" si="29"/>
        <v>40.8863404076234</v>
      </c>
      <c r="O132" s="24">
        <f t="shared" si="30"/>
        <v>27.723501472975414</v>
      </c>
      <c r="P132" s="24">
        <f t="shared" si="31"/>
        <v>31.390158119401189</v>
      </c>
      <c r="Q132" t="s">
        <v>436</v>
      </c>
      <c r="R132" t="s">
        <v>417</v>
      </c>
      <c r="S132" s="48" t="s">
        <v>489</v>
      </c>
      <c r="T132" s="35">
        <v>100</v>
      </c>
      <c r="U132" s="35">
        <f t="shared" si="32"/>
        <v>65.397923875432525</v>
      </c>
      <c r="V132" s="35">
        <f t="shared" si="33"/>
        <v>71.014492753623188</v>
      </c>
      <c r="W132" s="35">
        <f t="shared" si="34"/>
        <v>60.784313725490193</v>
      </c>
      <c r="X132" s="35">
        <f t="shared" si="35"/>
        <v>68.201193520886633</v>
      </c>
      <c r="Y132" s="35">
        <f t="shared" si="36"/>
        <v>73.817762399077282</v>
      </c>
      <c r="Z132" s="35">
        <f t="shared" si="37"/>
        <v>63.58758337094428</v>
      </c>
      <c r="AA132" s="35">
        <f t="shared" si="38"/>
        <v>-2.8032696454541082</v>
      </c>
      <c r="AB132" s="35">
        <f t="shared" si="39"/>
        <v>-2.803269645454094</v>
      </c>
      <c r="AC132" s="35">
        <f t="shared" si="40"/>
        <v>-2.8032696454540869</v>
      </c>
      <c r="AF132">
        <v>1.87</v>
      </c>
      <c r="AG132">
        <v>2.0299999999999998</v>
      </c>
      <c r="AJ132" t="s">
        <v>444</v>
      </c>
    </row>
    <row r="133" spans="1:36" ht="15" x14ac:dyDescent="0.25">
      <c r="A133">
        <v>2.89</v>
      </c>
      <c r="B133">
        <v>3.45</v>
      </c>
      <c r="C133">
        <v>2.5499999999999998</v>
      </c>
      <c r="D133" s="20">
        <f t="shared" si="41"/>
        <v>2.8032696454540762E-2</v>
      </c>
      <c r="E133" s="17">
        <f>IF(OR($A133="",$B133="",$C133=""),"",A133*'MPTO_working_3-way'!$I132)</f>
        <v>2.9710144927536231</v>
      </c>
      <c r="F133" s="21">
        <f>IF(OR($A133="",$B133="",$C133=""),"",B133*'MPTO_working_3-way'!$I132)</f>
        <v>3.546712802768166</v>
      </c>
      <c r="G133" s="22">
        <f>IF(OR($A133="",$B133="",$C133=""),"",C133*'MPTO_working_3-way'!$I132)</f>
        <v>2.6214833759590785</v>
      </c>
      <c r="H133" s="17">
        <f>IF(OR($A133="",$B133="",$C133=""),"",'MPTO_working_3-way'!E132)</f>
        <v>2.9702100193634871</v>
      </c>
      <c r="I133" s="21">
        <f>IF(OR($A133="",$B133="",$C133=""),"",'MPTO_working_3-way'!F132)</f>
        <v>3.5649246171265125</v>
      </c>
      <c r="J133" s="22">
        <f>IF(OR($A133="",$B133="",$C133=""),"",'MPTO_working_3-way'!G132)</f>
        <v>2.6122440068119288</v>
      </c>
      <c r="K133" s="17">
        <f>IF(OR($A133="",$B133="",$C133=""),"",'OddsRatio_working_3-way'!H132)</f>
        <v>2.9712423541973654</v>
      </c>
      <c r="L133" s="21">
        <f>IF(OR($A133="",$B133="",$C133=""),"",'OddsRatio_working_3-way'!I132)</f>
        <v>3.5553141628484357</v>
      </c>
      <c r="M133" s="22">
        <f>IF(OR($A133="",$B133="",$C133=""),"",'OddsRatio_working_3-way'!J132)</f>
        <v>2.6166273275163574</v>
      </c>
      <c r="N133" s="23">
        <f t="shared" ref="N133:N196" si="42">(1/E133)* 100</f>
        <v>33.658536585365859</v>
      </c>
      <c r="O133" s="24">
        <f t="shared" ref="O133:O196" si="43">(1/F133)* 100</f>
        <v>28.195121951219516</v>
      </c>
      <c r="P133" s="24">
        <f t="shared" ref="P133:P196" si="44">(1/G133)* 100</f>
        <v>38.146341463414643</v>
      </c>
      <c r="Q133" t="s">
        <v>205</v>
      </c>
      <c r="R133" t="s">
        <v>323</v>
      </c>
      <c r="S133" s="48" t="s">
        <v>489</v>
      </c>
      <c r="T133" s="35">
        <v>100</v>
      </c>
      <c r="U133" s="35">
        <f t="shared" ref="U133:U196" si="45">(1/A134)*((T133*A134)-T133)</f>
        <v>61.538461538461533</v>
      </c>
      <c r="V133" s="35">
        <f t="shared" ref="V133:V196" si="46">(1/B134)*((T133*B134)-T133)</f>
        <v>72.067039106145245</v>
      </c>
      <c r="W133" s="35">
        <f t="shared" ref="W133:W196" si="47">(1/C134)*((T133*C134)-T133)</f>
        <v>63.63636363636364</v>
      </c>
      <c r="X133" s="35">
        <f t="shared" ref="X133:X196" si="48">((1/B134)+(1/C134))*T133</f>
        <v>64.296597257491101</v>
      </c>
      <c r="Y133" s="35">
        <f t="shared" ref="Y133:Y196" si="49">((1/A134)+(1/C134))*T133</f>
        <v>74.825174825174827</v>
      </c>
      <c r="Z133" s="35">
        <f t="shared" ref="Z133:Z196" si="50">((1/A134)+(1/B134))*T133</f>
        <v>66.394499355393208</v>
      </c>
      <c r="AA133" s="35">
        <f t="shared" ref="AA133:AA196" si="51">U133-X133</f>
        <v>-2.7581357190295677</v>
      </c>
      <c r="AB133" s="35">
        <f t="shared" ref="AB133:AB196" si="52">V133-Y133</f>
        <v>-2.7581357190295819</v>
      </c>
      <c r="AC133" s="35">
        <f t="shared" ref="AC133:AC196" si="53">W133-Z133</f>
        <v>-2.7581357190295677</v>
      </c>
      <c r="AF133">
        <v>1.53</v>
      </c>
      <c r="AG133">
        <v>2.1800000000000002</v>
      </c>
      <c r="AJ133" t="s">
        <v>444</v>
      </c>
    </row>
    <row r="134" spans="1:36" s="35" customFormat="1" ht="15" x14ac:dyDescent="0.25">
      <c r="A134">
        <v>2.6</v>
      </c>
      <c r="B134">
        <v>3.58</v>
      </c>
      <c r="C134">
        <v>2.75</v>
      </c>
      <c r="D134" s="20">
        <f t="shared" si="41"/>
        <v>2.7581357190295641E-2</v>
      </c>
      <c r="E134" s="17">
        <f>IF(OR($A134="",$B134="",$C134=""),"",A134*'MPTO_working_3-way'!$I133)</f>
        <v>2.6717115286947686</v>
      </c>
      <c r="F134" s="21">
        <f>IF(OR($A134="",$B134="",$C134=""),"",B134*'MPTO_working_3-way'!$I133)</f>
        <v>3.6787412587412587</v>
      </c>
      <c r="G134" s="22">
        <f>IF(OR($A134="",$B134="",$C134=""),"",C134*'MPTO_working_3-way'!$I133)</f>
        <v>2.8258487322733128</v>
      </c>
      <c r="H134" s="17">
        <f>IF(OR($A134="",$B134="",$C134=""),"",'MPTO_working_3-way'!E133)</f>
        <v>2.6636719969475178</v>
      </c>
      <c r="I134" s="21">
        <f>IF(OR($A134="",$B134="",$C134=""),"",'MPTO_working_3-way'!F133)</f>
        <v>3.7018414963362898</v>
      </c>
      <c r="J134" s="22">
        <f>IF(OR($A134="",$B134="",$C134=""),"",'MPTO_working_3-way'!G133)</f>
        <v>2.8213314718201188</v>
      </c>
      <c r="K134" s="17">
        <f>IF(OR($A134="",$B134="",$C134=""),"",'OddsRatio_working_3-way'!H133)</f>
        <v>2.6677516783367929</v>
      </c>
      <c r="L134" s="21">
        <f>IF(OR($A134="",$B134="",$C134=""),"",'OddsRatio_working_3-way'!I133)</f>
        <v>3.6892495813180788</v>
      </c>
      <c r="M134" s="22">
        <f>IF(OR($A134="",$B134="",$C134=""),"",'OddsRatio_working_3-way'!J133)</f>
        <v>2.8241033981808661</v>
      </c>
      <c r="N134" s="23">
        <f t="shared" si="42"/>
        <v>37.429190586625104</v>
      </c>
      <c r="O134" s="24">
        <f t="shared" si="43"/>
        <v>27.183211040565713</v>
      </c>
      <c r="P134" s="24">
        <f t="shared" si="44"/>
        <v>35.387598372809194</v>
      </c>
      <c r="Q134" t="s">
        <v>420</v>
      </c>
      <c r="R134" t="s">
        <v>325</v>
      </c>
      <c r="S134" s="48" t="s">
        <v>489</v>
      </c>
      <c r="T134" s="35">
        <v>100</v>
      </c>
      <c r="U134" s="35">
        <f t="shared" si="45"/>
        <v>38.271604938271601</v>
      </c>
      <c r="V134" s="35">
        <f t="shared" si="46"/>
        <v>74.554707379134854</v>
      </c>
      <c r="W134" s="35">
        <f t="shared" si="47"/>
        <v>82.142857142857139</v>
      </c>
      <c r="X134" s="35">
        <f t="shared" si="48"/>
        <v>43.302435478007993</v>
      </c>
      <c r="Y134" s="35">
        <f t="shared" si="49"/>
        <v>79.585537918871253</v>
      </c>
      <c r="Z134" s="35">
        <f t="shared" si="50"/>
        <v>87.173687682593524</v>
      </c>
      <c r="AA134" s="35">
        <f t="shared" si="51"/>
        <v>-5.0308305397363924</v>
      </c>
      <c r="AB134" s="35">
        <f t="shared" si="52"/>
        <v>-5.0308305397363995</v>
      </c>
      <c r="AC134" s="35">
        <f t="shared" si="53"/>
        <v>-5.0308305397363853</v>
      </c>
      <c r="AD134" s="36"/>
      <c r="AE134" s="36"/>
      <c r="AF134">
        <v>1.92</v>
      </c>
      <c r="AG134">
        <v>1.97</v>
      </c>
      <c r="AH134" s="36"/>
      <c r="AI134" s="36"/>
      <c r="AJ134" t="s">
        <v>444</v>
      </c>
    </row>
    <row r="135" spans="1:36" ht="15" x14ac:dyDescent="0.25">
      <c r="A135">
        <v>1.62</v>
      </c>
      <c r="B135">
        <v>3.93</v>
      </c>
      <c r="C135">
        <v>5.6</v>
      </c>
      <c r="D135" s="20">
        <f t="shared" si="41"/>
        <v>5.0308305397363862E-2</v>
      </c>
      <c r="E135" s="17">
        <f>IF(OR($A135="",$B135="",$C135=""),"",A135*'MPTO_working_3-way'!$I134)</f>
        <v>1.7014994547437297</v>
      </c>
      <c r="F135" s="21">
        <f>IF(OR($A135="",$B135="",$C135=""),"",B135*'MPTO_working_3-way'!$I134)</f>
        <v>4.1277116402116398</v>
      </c>
      <c r="G135" s="22">
        <f>IF(OR($A135="",$B135="",$C135=""),"",C135*'MPTO_working_3-way'!$I134)</f>
        <v>5.8817265102252376</v>
      </c>
      <c r="H135" s="17">
        <f>IF(OR($A135="",$B135="",$C135=""),"",'MPTO_working_3-way'!E134)</f>
        <v>1.6652386815207014</v>
      </c>
      <c r="I135" s="21">
        <f>IF(OR($A135="",$B135="",$C135=""),"",'MPTO_working_3-way'!F134)</f>
        <v>4.2072757997290573</v>
      </c>
      <c r="J135" s="22">
        <f>IF(OR($A135="",$B135="",$C135=""),"",'MPTO_working_3-way'!G134)</f>
        <v>6.1803935708441369</v>
      </c>
      <c r="K135" s="17">
        <f>IF(OR($A135="",$B135="",$C135=""),"",'OddsRatio_working_3-way'!H134)</f>
        <v>1.6775638925627394</v>
      </c>
      <c r="L135" s="21">
        <f>IF(OR($A135="",$B135="",$C135=""),"",'OddsRatio_working_3-way'!I134)</f>
        <v>4.2020358148529455</v>
      </c>
      <c r="M135" s="22">
        <f>IF(OR($A135="",$B135="",$C135=""),"",'OddsRatio_working_3-way'!J134)</f>
        <v>6.027086944820323</v>
      </c>
      <c r="N135" s="23">
        <f t="shared" si="42"/>
        <v>58.771690887824256</v>
      </c>
      <c r="O135" s="24">
        <f t="shared" si="43"/>
        <v>24.226498533912295</v>
      </c>
      <c r="P135" s="24">
        <f t="shared" si="44"/>
        <v>17.001810578263449</v>
      </c>
      <c r="Q135" t="s">
        <v>185</v>
      </c>
      <c r="R135" t="s">
        <v>332</v>
      </c>
      <c r="S135" s="48" t="s">
        <v>490</v>
      </c>
      <c r="T135" s="35">
        <v>100</v>
      </c>
      <c r="U135" s="35">
        <f t="shared" si="45"/>
        <v>20.634920634920633</v>
      </c>
      <c r="V135" s="35">
        <f t="shared" si="46"/>
        <v>81.71846435100548</v>
      </c>
      <c r="W135" s="35">
        <f t="shared" si="47"/>
        <v>91.941982272361003</v>
      </c>
      <c r="X135" s="35">
        <f t="shared" si="48"/>
        <v>26.339553376633518</v>
      </c>
      <c r="Y135" s="35">
        <f t="shared" si="49"/>
        <v>87.423097092718365</v>
      </c>
      <c r="Z135" s="35">
        <f t="shared" si="50"/>
        <v>97.646615014073873</v>
      </c>
      <c r="AA135" s="35">
        <f t="shared" si="51"/>
        <v>-5.704632741712885</v>
      </c>
      <c r="AB135" s="35">
        <f t="shared" si="52"/>
        <v>-5.704632741712885</v>
      </c>
      <c r="AC135" s="35">
        <f t="shared" si="53"/>
        <v>-5.7046327417128708</v>
      </c>
      <c r="AF135">
        <v>1.75</v>
      </c>
      <c r="AG135">
        <v>2.1</v>
      </c>
      <c r="AJ135" t="s">
        <v>112</v>
      </c>
    </row>
    <row r="136" spans="1:36" ht="15" x14ac:dyDescent="0.25">
      <c r="A136">
        <v>1.26</v>
      </c>
      <c r="B136">
        <v>5.47</v>
      </c>
      <c r="C136">
        <v>12.41</v>
      </c>
      <c r="D136" s="20">
        <f t="shared" si="41"/>
        <v>5.7046327417128895E-2</v>
      </c>
      <c r="E136" s="17">
        <f>IF(OR($A136="",$B136="",$C136=""),"",A136*'MPTO_working_3-way'!$I135)</f>
        <v>1.3318783725455825</v>
      </c>
      <c r="F136" s="21">
        <f>IF(OR($A136="",$B136="",$C136=""),"",B136*'MPTO_working_3-way'!$I135)</f>
        <v>5.7820434109716947</v>
      </c>
      <c r="G136" s="22">
        <f>IF(OR($A136="",$B136="",$C136=""),"",C136*'MPTO_working_3-way'!$I135)</f>
        <v>13.11794492324657</v>
      </c>
      <c r="H136" s="17">
        <f>IF(OR($A136="",$B136="",$C136=""),"",'MPTO_working_3-way'!E135)</f>
        <v>1.2909299820602633</v>
      </c>
      <c r="I136" s="21">
        <f>IF(OR($A136="",$B136="",$C136=""),"",'MPTO_working_3-way'!F135)</f>
        <v>6.1050093096675369</v>
      </c>
      <c r="J136" s="22">
        <f>IF(OR($A136="",$B136="",$C136=""),"",'MPTO_working_3-way'!G135)</f>
        <v>16.243065176572564</v>
      </c>
      <c r="K136" s="17">
        <f>IF(OR($A136="",$B136="",$C136=""),"",'OddsRatio_working_3-way'!H135)</f>
        <v>1.3017655271188804</v>
      </c>
      <c r="L136" s="21">
        <f>IF(OR($A136="",$B136="",$C136=""),"",'OddsRatio_working_3-way'!I135)</f>
        <v>6.1880457931592145</v>
      </c>
      <c r="M136" s="22">
        <f>IF(OR($A136="",$B136="",$C136=""),"",'OddsRatio_working_3-way'!J135)</f>
        <v>14.242864093947794</v>
      </c>
      <c r="N136" s="23">
        <f t="shared" si="42"/>
        <v>75.081930949049607</v>
      </c>
      <c r="O136" s="24">
        <f t="shared" si="43"/>
        <v>17.29492376522898</v>
      </c>
      <c r="P136" s="24">
        <f t="shared" si="44"/>
        <v>7.6231452857213942</v>
      </c>
      <c r="Q136" t="s">
        <v>210</v>
      </c>
      <c r="R136" t="s">
        <v>119</v>
      </c>
      <c r="S136" s="48" t="s">
        <v>490</v>
      </c>
      <c r="T136" s="35">
        <v>100</v>
      </c>
      <c r="U136" s="35">
        <f t="shared" si="45"/>
        <v>51.219512195121943</v>
      </c>
      <c r="V136" s="35">
        <f t="shared" si="46"/>
        <v>70.588235294117652</v>
      </c>
      <c r="W136" s="35">
        <f t="shared" si="47"/>
        <v>73.544973544973558</v>
      </c>
      <c r="X136" s="35">
        <f t="shared" si="48"/>
        <v>55.866791160908811</v>
      </c>
      <c r="Y136" s="35">
        <f t="shared" si="49"/>
        <v>75.235514259904505</v>
      </c>
      <c r="Z136" s="35">
        <f t="shared" si="50"/>
        <v>78.192252510760412</v>
      </c>
      <c r="AA136" s="35">
        <f t="shared" si="51"/>
        <v>-4.6472789657868674</v>
      </c>
      <c r="AB136" s="35">
        <f t="shared" si="52"/>
        <v>-4.6472789657868532</v>
      </c>
      <c r="AC136" s="35">
        <f t="shared" si="53"/>
        <v>-4.6472789657868532</v>
      </c>
      <c r="AF136">
        <v>1.57</v>
      </c>
      <c r="AG136">
        <v>2.4</v>
      </c>
      <c r="AJ136" t="s">
        <v>112</v>
      </c>
    </row>
    <row r="137" spans="1:36" ht="15" x14ac:dyDescent="0.25">
      <c r="A137">
        <v>2.0499999999999998</v>
      </c>
      <c r="B137">
        <v>3.4</v>
      </c>
      <c r="C137">
        <v>3.78</v>
      </c>
      <c r="D137" s="20">
        <f t="shared" si="41"/>
        <v>4.6472789657868718E-2</v>
      </c>
      <c r="E137" s="17">
        <f>IF(OR($A137="",$B137="",$C137=""),"",A137*'MPTO_working_3-way'!$I136)</f>
        <v>2.1452692187986306</v>
      </c>
      <c r="F137" s="21">
        <f>IF(OR($A137="",$B137="",$C137=""),"",B137*'MPTO_working_3-way'!$I136)</f>
        <v>3.5580074848367533</v>
      </c>
      <c r="G137" s="22">
        <f>IF(OR($A137="",$B137="",$C137=""),"",C137*'MPTO_working_3-way'!$I136)</f>
        <v>3.9556671449067435</v>
      </c>
      <c r="H137" s="17">
        <f>IF(OR($A137="",$B137="",$C137=""),"",'MPTO_working_3-way'!E136)</f>
        <v>2.1172358002335825</v>
      </c>
      <c r="I137" s="21">
        <f>IF(OR($A137="",$B137="",$C137=""),"",'MPTO_working_3-way'!F136)</f>
        <v>3.5890312678793603</v>
      </c>
      <c r="J137" s="22">
        <f>IF(OR($A137="",$B137="",$C137=""),"",'MPTO_working_3-way'!G136)</f>
        <v>4.0151074897386927</v>
      </c>
      <c r="K137" s="17">
        <f>IF(OR($A137="",$B137="",$C137=""),"",'OddsRatio_working_3-way'!H136)</f>
        <v>2.1284134827616765</v>
      </c>
      <c r="L137" s="21">
        <f>IF(OR($A137="",$B137="",$C137=""),"",'OddsRatio_working_3-way'!I136)</f>
        <v>3.5792308177409762</v>
      </c>
      <c r="M137" s="22">
        <f>IF(OR($A137="",$B137="",$C137=""),"",'OddsRatio_working_3-way'!J136)</f>
        <v>3.9876090305499639</v>
      </c>
      <c r="N137" s="23">
        <f t="shared" si="42"/>
        <v>46.614196075586669</v>
      </c>
      <c r="O137" s="24">
        <f t="shared" si="43"/>
        <v>28.1056182220449</v>
      </c>
      <c r="P137" s="24">
        <f t="shared" si="44"/>
        <v>25.280185702368428</v>
      </c>
      <c r="Q137" t="s">
        <v>331</v>
      </c>
      <c r="R137" t="s">
        <v>327</v>
      </c>
      <c r="S137" s="48" t="s">
        <v>490</v>
      </c>
      <c r="T137" s="35">
        <v>100</v>
      </c>
      <c r="U137" s="35">
        <f t="shared" si="45"/>
        <v>62.264150943396231</v>
      </c>
      <c r="V137" s="35">
        <f t="shared" si="46"/>
        <v>73.753280839895012</v>
      </c>
      <c r="W137" s="35">
        <f t="shared" si="47"/>
        <v>59.677419354838712</v>
      </c>
      <c r="X137" s="35">
        <f t="shared" si="48"/>
        <v>66.569299805266283</v>
      </c>
      <c r="Y137" s="35">
        <f t="shared" si="49"/>
        <v>78.058429701765064</v>
      </c>
      <c r="Z137" s="35">
        <f t="shared" si="50"/>
        <v>63.982568216708756</v>
      </c>
      <c r="AA137" s="35">
        <f t="shared" si="51"/>
        <v>-4.3051488618700517</v>
      </c>
      <c r="AB137" s="35">
        <f t="shared" si="52"/>
        <v>-4.3051488618700517</v>
      </c>
      <c r="AC137" s="35">
        <f t="shared" si="53"/>
        <v>-4.3051488618700446</v>
      </c>
      <c r="AF137">
        <v>1.87</v>
      </c>
      <c r="AG137">
        <v>1.96</v>
      </c>
      <c r="AJ137" t="s">
        <v>112</v>
      </c>
    </row>
    <row r="138" spans="1:36" ht="15" x14ac:dyDescent="0.25">
      <c r="A138">
        <v>2.65</v>
      </c>
      <c r="B138">
        <v>3.81</v>
      </c>
      <c r="C138">
        <v>2.48</v>
      </c>
      <c r="D138" s="20">
        <f t="shared" si="41"/>
        <v>4.3051488618700562E-2</v>
      </c>
      <c r="E138" s="17">
        <f>IF(OR($A138="",$B138="",$C138=""),"",A138*'MPTO_working_3-way'!$I137)</f>
        <v>2.7640864448395566</v>
      </c>
      <c r="F138" s="21">
        <f>IF(OR($A138="",$B138="",$C138=""),"",B138*'MPTO_working_3-way'!$I137)</f>
        <v>3.9740261716372491</v>
      </c>
      <c r="G138" s="22">
        <f>IF(OR($A138="",$B138="",$C138=""),"",C138*'MPTO_working_3-way'!$I137)</f>
        <v>2.5867676917743774</v>
      </c>
      <c r="H138" s="17">
        <f>IF(OR($A138="",$B138="",$C138=""),"",'MPTO_working_3-way'!E137)</f>
        <v>2.7547602684717338</v>
      </c>
      <c r="I138" s="21">
        <f>IF(OR($A138="",$B138="",$C138=""),"",'MPTO_working_3-way'!F137)</f>
        <v>4.0303615942036766</v>
      </c>
      <c r="J138" s="22">
        <f>IF(OR($A138="",$B138="",$C138=""),"",'MPTO_working_3-way'!G137)</f>
        <v>2.5715183598799376</v>
      </c>
      <c r="K138" s="17">
        <f>IF(OR($A138="",$B138="",$C138=""),"",'OddsRatio_working_3-way'!H137)</f>
        <v>2.7607592522219191</v>
      </c>
      <c r="L138" s="21">
        <f>IF(OR($A138="",$B138="",$C138=""),"",'OddsRatio_working_3-way'!I137)</f>
        <v>3.9986263628749064</v>
      </c>
      <c r="M138" s="22">
        <f>IF(OR($A138="",$B138="",$C138=""),"",'OddsRatio_working_3-way'!J137)</f>
        <v>2.5793476929020853</v>
      </c>
      <c r="N138" s="23">
        <f t="shared" si="42"/>
        <v>36.178318585764991</v>
      </c>
      <c r="O138" s="24">
        <f t="shared" si="43"/>
        <v>25.163397441542578</v>
      </c>
      <c r="P138" s="24">
        <f t="shared" si="44"/>
        <v>38.658283972692423</v>
      </c>
      <c r="Q138" t="s">
        <v>206</v>
      </c>
      <c r="R138" t="s">
        <v>120</v>
      </c>
      <c r="S138" s="48" t="s">
        <v>490</v>
      </c>
      <c r="T138" s="35">
        <v>100</v>
      </c>
      <c r="U138" s="35">
        <f t="shared" si="45"/>
        <v>18.699186991869919</v>
      </c>
      <c r="V138" s="35">
        <f t="shared" si="46"/>
        <v>84.301412872841439</v>
      </c>
      <c r="W138" s="35">
        <f t="shared" si="47"/>
        <v>91.56829679595279</v>
      </c>
      <c r="X138" s="35">
        <f t="shared" si="48"/>
        <v>24.130290331205771</v>
      </c>
      <c r="Y138" s="35">
        <f t="shared" si="49"/>
        <v>89.732516212177288</v>
      </c>
      <c r="Z138" s="35">
        <f t="shared" si="50"/>
        <v>96.999400135288639</v>
      </c>
      <c r="AA138" s="35">
        <f t="shared" si="51"/>
        <v>-5.4311033393358521</v>
      </c>
      <c r="AB138" s="35">
        <f t="shared" si="52"/>
        <v>-5.4311033393358485</v>
      </c>
      <c r="AC138" s="35">
        <f t="shared" si="53"/>
        <v>-5.4311033393358485</v>
      </c>
      <c r="AF138">
        <v>1.68</v>
      </c>
      <c r="AG138">
        <v>2.21</v>
      </c>
      <c r="AJ138" t="s">
        <v>112</v>
      </c>
    </row>
    <row r="139" spans="1:36" ht="15" x14ac:dyDescent="0.25">
      <c r="A139">
        <v>1.23</v>
      </c>
      <c r="B139">
        <v>6.37</v>
      </c>
      <c r="C139">
        <v>11.86</v>
      </c>
      <c r="D139" s="20">
        <f t="shared" si="41"/>
        <v>5.4311033393358521E-2</v>
      </c>
      <c r="E139" s="17">
        <f>IF(OR($A139="",$B139="",$C139=""),"",A139*'MPTO_working_3-way'!$I138)</f>
        <v>1.2968025710738309</v>
      </c>
      <c r="F139" s="21">
        <f>IF(OR($A139="",$B139="",$C139=""),"",B139*'MPTO_working_3-way'!$I138)</f>
        <v>6.7159612827156936</v>
      </c>
      <c r="G139" s="22">
        <f>IF(OR($A139="",$B139="",$C139=""),"",C139*'MPTO_working_3-way'!$I138)</f>
        <v>12.504128856045231</v>
      </c>
      <c r="H139" s="17">
        <f>IF(OR($A139="",$B139="",$C139=""),"",'MPTO_working_3-way'!E138)</f>
        <v>1.2580128305072507</v>
      </c>
      <c r="I139" s="21">
        <f>IF(OR($A139="",$B139="",$C139=""),"",'MPTO_working_3-way'!F138)</f>
        <v>7.2003471070512255</v>
      </c>
      <c r="J139" s="22">
        <f>IF(OR($A139="",$B139="",$C139=""),"",'MPTO_working_3-way'!G138)</f>
        <v>15.102693579527594</v>
      </c>
      <c r="K139" s="17">
        <f>IF(OR($A139="",$B139="",$C139=""),"",'OddsRatio_working_3-way'!H138)</f>
        <v>1.2677533426213896</v>
      </c>
      <c r="L139" s="21">
        <f>IF(OR($A139="",$B139="",$C139=""),"",'OddsRatio_working_3-way'!I138)</f>
        <v>7.2514584777254836</v>
      </c>
      <c r="M139" s="22">
        <f>IF(OR($A139="",$B139="",$C139=""),"",'OddsRatio_working_3-way'!J138)</f>
        <v>13.64261435160126</v>
      </c>
      <c r="N139" s="23">
        <f t="shared" si="42"/>
        <v>77.112740389768007</v>
      </c>
      <c r="O139" s="24">
        <f t="shared" si="43"/>
        <v>14.8899012055596</v>
      </c>
      <c r="P139" s="24">
        <f t="shared" si="44"/>
        <v>7.9973584046723989</v>
      </c>
      <c r="Q139" t="s">
        <v>207</v>
      </c>
      <c r="R139" t="s">
        <v>153</v>
      </c>
      <c r="S139" s="48" t="s">
        <v>490</v>
      </c>
      <c r="T139" s="35">
        <v>100</v>
      </c>
      <c r="U139" s="35">
        <f t="shared" si="45"/>
        <v>63.63636363636364</v>
      </c>
      <c r="V139" s="35">
        <f t="shared" si="46"/>
        <v>71.910112359550567</v>
      </c>
      <c r="W139" s="35">
        <f t="shared" si="47"/>
        <v>62.264150943396231</v>
      </c>
      <c r="X139" s="35">
        <f t="shared" si="48"/>
        <v>65.825736697053216</v>
      </c>
      <c r="Y139" s="35">
        <f t="shared" si="49"/>
        <v>74.099485420240143</v>
      </c>
      <c r="Z139" s="35">
        <f t="shared" si="50"/>
        <v>64.453524004085807</v>
      </c>
      <c r="AA139" s="35">
        <f t="shared" si="51"/>
        <v>-2.1893730606895758</v>
      </c>
      <c r="AB139" s="35">
        <f t="shared" si="52"/>
        <v>-2.1893730606895758</v>
      </c>
      <c r="AC139" s="35">
        <f t="shared" si="53"/>
        <v>-2.1893730606895758</v>
      </c>
      <c r="AF139">
        <v>1.47</v>
      </c>
      <c r="AG139">
        <v>2.65</v>
      </c>
      <c r="AJ139" t="s">
        <v>112</v>
      </c>
    </row>
    <row r="140" spans="1:36" ht="15" x14ac:dyDescent="0.25">
      <c r="A140">
        <v>2.75</v>
      </c>
      <c r="B140">
        <v>3.56</v>
      </c>
      <c r="C140">
        <v>2.65</v>
      </c>
      <c r="D140" s="20">
        <f t="shared" si="41"/>
        <v>2.1893730606895812E-2</v>
      </c>
      <c r="E140" s="17">
        <f>IF(OR($A140="",$B140="",$C140=""),"",A140*'MPTO_working_3-way'!$I139)</f>
        <v>2.8102077591689634</v>
      </c>
      <c r="F140" s="21">
        <f>IF(OR($A140="",$B140="",$C140=""),"",B140*'MPTO_working_3-way'!$I139)</f>
        <v>3.6379416809605489</v>
      </c>
      <c r="G140" s="22">
        <f>IF(OR($A140="",$B140="",$C140=""),"",C140*'MPTO_working_3-way'!$I139)</f>
        <v>2.7080183861082738</v>
      </c>
      <c r="H140" s="17">
        <f>IF(OR($A140="",$B140="",$C140=""),"",'MPTO_working_3-way'!E139)</f>
        <v>2.8063207615201557</v>
      </c>
      <c r="I140" s="21">
        <f>IF(OR($A140="",$B140="",$C140=""),"",'MPTO_working_3-way'!F139)</f>
        <v>3.6549578529667284</v>
      </c>
      <c r="J140" s="22">
        <f>IF(OR($A140="",$B140="",$C140=""),"",'MPTO_working_3-way'!G139)</f>
        <v>2.7022602597041869</v>
      </c>
      <c r="K140" s="17">
        <f>IF(OR($A140="",$B140="",$C140=""),"",'OddsRatio_working_3-way'!H139)</f>
        <v>2.8085854194171107</v>
      </c>
      <c r="L140" s="21">
        <f>IF(OR($A140="",$B140="",$C140=""),"",'OddsRatio_working_3-way'!I139)</f>
        <v>3.6457020992616016</v>
      </c>
      <c r="M140" s="22">
        <f>IF(OR($A140="",$B140="",$C140=""),"",'OddsRatio_working_3-way'!J139)</f>
        <v>2.7052376811647041</v>
      </c>
      <c r="N140" s="23">
        <f t="shared" si="42"/>
        <v>35.584557644795659</v>
      </c>
      <c r="O140" s="24">
        <f t="shared" si="43"/>
        <v>27.488071214378667</v>
      </c>
      <c r="P140" s="24">
        <f t="shared" si="44"/>
        <v>36.927371140825677</v>
      </c>
      <c r="Q140" t="s">
        <v>187</v>
      </c>
      <c r="R140" t="s">
        <v>335</v>
      </c>
      <c r="S140" s="48" t="s">
        <v>490</v>
      </c>
      <c r="T140" s="35">
        <v>100</v>
      </c>
      <c r="U140" s="35">
        <f t="shared" si="45"/>
        <v>66.329966329966325</v>
      </c>
      <c r="V140" s="35">
        <f t="shared" si="46"/>
        <v>73.262032085561486</v>
      </c>
      <c r="W140" s="35">
        <f t="shared" si="47"/>
        <v>57.627118644067799</v>
      </c>
      <c r="X140" s="35">
        <f t="shared" si="48"/>
        <v>69.110849270370693</v>
      </c>
      <c r="Y140" s="35">
        <f t="shared" si="49"/>
        <v>76.042915025965868</v>
      </c>
      <c r="Z140" s="35">
        <f t="shared" si="50"/>
        <v>60.408001584472174</v>
      </c>
      <c r="AA140" s="35">
        <f t="shared" si="51"/>
        <v>-2.7808829404043678</v>
      </c>
      <c r="AB140" s="35">
        <f t="shared" si="52"/>
        <v>-2.780882940404382</v>
      </c>
      <c r="AC140" s="35">
        <f t="shared" si="53"/>
        <v>-2.7808829404043749</v>
      </c>
      <c r="AF140">
        <v>1.56</v>
      </c>
      <c r="AG140">
        <v>2.57</v>
      </c>
      <c r="AJ140" t="s">
        <v>437</v>
      </c>
    </row>
    <row r="141" spans="1:36" ht="15" x14ac:dyDescent="0.25">
      <c r="A141">
        <v>2.97</v>
      </c>
      <c r="B141">
        <v>3.74</v>
      </c>
      <c r="C141">
        <v>2.36</v>
      </c>
      <c r="D141" s="20">
        <f t="shared" si="41"/>
        <v>2.7808829404043722E-2</v>
      </c>
      <c r="E141" s="17">
        <f>IF(OR($A141="",$B141="",$C141=""),"",A141*'MPTO_working_3-way'!$I140)</f>
        <v>3.0525922233300102</v>
      </c>
      <c r="F141" s="21">
        <f>IF(OR($A141="",$B141="",$C141=""),"",B141*'MPTO_working_3-way'!$I140)</f>
        <v>3.8440050219711237</v>
      </c>
      <c r="G141" s="22">
        <f>IF(OR($A141="",$B141="",$C141=""),"",C141*'MPTO_working_3-way'!$I140)</f>
        <v>2.4256288373935431</v>
      </c>
      <c r="H141" s="17">
        <f>IF(OR($A141="",$B141="",$C141=""),"",'MPTO_working_3-way'!E140)</f>
        <v>3.0540811165486508</v>
      </c>
      <c r="I141" s="21">
        <f>IF(OR($A141="",$B141="",$C141=""),"",'MPTO_working_3-way'!F140)</f>
        <v>3.8743161107402044</v>
      </c>
      <c r="J141" s="22">
        <f>IF(OR($A141="",$B141="",$C141=""),"",'MPTO_working_3-way'!G140)</f>
        <v>2.4127827080031641</v>
      </c>
      <c r="K141" s="17">
        <f>IF(OR($A141="",$B141="",$C141=""),"",'OddsRatio_working_3-way'!H140)</f>
        <v>3.0548980521904441</v>
      </c>
      <c r="L141" s="21">
        <f>IF(OR($A141="",$B141="",$C141=""),"",'OddsRatio_working_3-way'!I140)</f>
        <v>3.858081554823257</v>
      </c>
      <c r="M141" s="22">
        <f>IF(OR($A141="",$B141="",$C141=""),"",'OddsRatio_working_3-way'!J140)</f>
        <v>2.4186098228319812</v>
      </c>
      <c r="N141" s="23">
        <f t="shared" si="42"/>
        <v>32.759043030946351</v>
      </c>
      <c r="O141" s="24">
        <f t="shared" si="43"/>
        <v>26.014534171633869</v>
      </c>
      <c r="P141" s="24">
        <f t="shared" si="44"/>
        <v>41.226422797419779</v>
      </c>
      <c r="Q141" t="s">
        <v>188</v>
      </c>
      <c r="R141" t="s">
        <v>227</v>
      </c>
      <c r="S141" s="48" t="s">
        <v>490</v>
      </c>
      <c r="T141" s="35">
        <v>100</v>
      </c>
      <c r="U141" s="35">
        <f t="shared" si="45"/>
        <v>39.759036144578317</v>
      </c>
      <c r="V141" s="35">
        <f t="shared" si="46"/>
        <v>74.293059125964007</v>
      </c>
      <c r="W141" s="35">
        <f t="shared" si="47"/>
        <v>82.935153583617733</v>
      </c>
      <c r="X141" s="35">
        <f t="shared" si="48"/>
        <v>42.771787290418239</v>
      </c>
      <c r="Y141" s="35">
        <f t="shared" si="49"/>
        <v>77.305810271803949</v>
      </c>
      <c r="Z141" s="35">
        <f t="shared" si="50"/>
        <v>85.947904729457676</v>
      </c>
      <c r="AA141" s="35">
        <f t="shared" si="51"/>
        <v>-3.0127511458399212</v>
      </c>
      <c r="AB141" s="35">
        <f t="shared" si="52"/>
        <v>-3.0127511458399425</v>
      </c>
      <c r="AC141" s="35">
        <f t="shared" si="53"/>
        <v>-3.0127511458399425</v>
      </c>
      <c r="AF141">
        <v>1.72</v>
      </c>
      <c r="AG141">
        <v>2.21</v>
      </c>
      <c r="AJ141" t="s">
        <v>154</v>
      </c>
    </row>
    <row r="142" spans="1:36" ht="15" x14ac:dyDescent="0.25">
      <c r="A142">
        <v>1.66</v>
      </c>
      <c r="B142">
        <v>3.89</v>
      </c>
      <c r="C142">
        <v>5.86</v>
      </c>
      <c r="D142" s="20">
        <f t="shared" si="41"/>
        <v>3.0127511458399425E-2</v>
      </c>
      <c r="E142" s="17">
        <f>IF(OR($A142="",$B142="",$C142=""),"",A142*'MPTO_working_3-way'!$I141)</f>
        <v>1.710011669020943</v>
      </c>
      <c r="F142" s="21">
        <f>IF(OR($A142="",$B142="",$C142=""),"",B142*'MPTO_working_3-way'!$I141)</f>
        <v>4.0071960195731737</v>
      </c>
      <c r="G142" s="22">
        <f>IF(OR($A142="",$B142="",$C142=""),"",C142*'MPTO_working_3-way'!$I141)</f>
        <v>6.0365472171462207</v>
      </c>
      <c r="H142" s="17">
        <f>IF(OR($A142="",$B142="",$C142=""),"",'MPTO_working_3-way'!E141)</f>
        <v>1.6881422708364451</v>
      </c>
      <c r="I142" s="21">
        <f>IF(OR($A142="",$B142="",$C142=""),"",'MPTO_working_3-way'!F141)</f>
        <v>4.0481420447713363</v>
      </c>
      <c r="J142" s="22">
        <f>IF(OR($A142="",$B142="",$C142=""),"",'MPTO_working_3-way'!G141)</f>
        <v>6.2264189813123689</v>
      </c>
      <c r="K142" s="17">
        <f>IF(OR($A142="",$B142="",$C142=""),"",'OddsRatio_working_3-way'!H141)</f>
        <v>1.6959300970085371</v>
      </c>
      <c r="L142" s="21">
        <f>IF(OR($A142="",$B142="",$C142=""),"",'OddsRatio_working_3-way'!I141)</f>
        <v>4.0473302732646559</v>
      </c>
      <c r="M142" s="22">
        <f>IF(OR($A142="",$B142="",$C142=""),"",'OddsRatio_working_3-way'!J141)</f>
        <v>6.1245761688810472</v>
      </c>
      <c r="N142" s="23">
        <f t="shared" si="42"/>
        <v>58.479133102790115</v>
      </c>
      <c r="O142" s="24">
        <f t="shared" si="43"/>
        <v>24.955105642835886</v>
      </c>
      <c r="P142" s="24">
        <f t="shared" si="44"/>
        <v>16.565761254373989</v>
      </c>
      <c r="Q142" t="s">
        <v>337</v>
      </c>
      <c r="R142" t="s">
        <v>341</v>
      </c>
      <c r="S142" s="48" t="s">
        <v>490</v>
      </c>
      <c r="T142" s="35">
        <v>100</v>
      </c>
      <c r="U142" s="35">
        <f t="shared" si="45"/>
        <v>27.536231884057976</v>
      </c>
      <c r="V142" s="35">
        <f t="shared" si="46"/>
        <v>80.732177263969163</v>
      </c>
      <c r="W142" s="35">
        <f t="shared" si="47"/>
        <v>88.662131519274368</v>
      </c>
      <c r="X142" s="35">
        <f t="shared" si="48"/>
        <v>30.605691216756448</v>
      </c>
      <c r="Y142" s="35">
        <f t="shared" si="49"/>
        <v>83.801636596667663</v>
      </c>
      <c r="Z142" s="35">
        <f t="shared" si="50"/>
        <v>91.731590851972868</v>
      </c>
      <c r="AA142" s="35">
        <f t="shared" si="51"/>
        <v>-3.0694593326984716</v>
      </c>
      <c r="AB142" s="35">
        <f t="shared" si="52"/>
        <v>-3.0694593326985</v>
      </c>
      <c r="AC142" s="35">
        <f t="shared" si="53"/>
        <v>-3.0694593326985</v>
      </c>
      <c r="AF142">
        <v>1.8</v>
      </c>
      <c r="AG142">
        <v>2.09</v>
      </c>
      <c r="AJ142" t="s">
        <v>154</v>
      </c>
    </row>
    <row r="143" spans="1:36" ht="15" x14ac:dyDescent="0.25">
      <c r="A143">
        <v>1.38</v>
      </c>
      <c r="B143">
        <v>5.19</v>
      </c>
      <c r="C143">
        <v>8.82</v>
      </c>
      <c r="D143" s="20">
        <f t="shared" si="41"/>
        <v>3.0694593326984876E-2</v>
      </c>
      <c r="E143" s="17">
        <f>IF(OR($A143="",$B143="",$C143=""),"",A143*'MPTO_working_3-way'!$I142)</f>
        <v>1.422358538791239</v>
      </c>
      <c r="F143" s="21">
        <f>IF(OR($A143="",$B143="",$C143=""),"",B143*'MPTO_working_3-way'!$I142)</f>
        <v>5.3493049393670518</v>
      </c>
      <c r="G143" s="22">
        <f>IF(OR($A143="",$B143="",$C143=""),"",C143*'MPTO_working_3-way'!$I142)</f>
        <v>9.0907263131440068</v>
      </c>
      <c r="H143" s="17">
        <f>IF(OR($A143="",$B143="",$C143=""),"",'MPTO_working_3-way'!E142)</f>
        <v>1.3997639856955548</v>
      </c>
      <c r="I143" s="21">
        <f>IF(OR($A143="",$B143="",$C143=""),"",'MPTO_working_3-way'!F142)</f>
        <v>5.4810529351681891</v>
      </c>
      <c r="J143" s="22">
        <f>IF(OR($A143="",$B143="",$C143=""),"",'MPTO_working_3-way'!G142)</f>
        <v>9.6948870050774527</v>
      </c>
      <c r="K143" s="17">
        <f>IF(OR($A143="",$B143="",$C143=""),"",'OddsRatio_working_3-way'!H142)</f>
        <v>1.4066535921534264</v>
      </c>
      <c r="L143" s="21">
        <f>IF(OR($A143="",$B143="",$C143=""),"",'OddsRatio_working_3-way'!I142)</f>
        <v>5.4838909240075209</v>
      </c>
      <c r="M143" s="22">
        <f>IF(OR($A143="",$B143="",$C143=""),"",'OddsRatio_working_3-way'!J142)</f>
        <v>9.3685028701047273</v>
      </c>
      <c r="N143" s="23">
        <f t="shared" si="42"/>
        <v>70.305761362379755</v>
      </c>
      <c r="O143" s="24">
        <f t="shared" si="43"/>
        <v>18.694017472077849</v>
      </c>
      <c r="P143" s="24">
        <f t="shared" si="44"/>
        <v>11.000221165542408</v>
      </c>
      <c r="Q143" t="s">
        <v>191</v>
      </c>
      <c r="R143" t="s">
        <v>226</v>
      </c>
      <c r="S143" s="48" t="s">
        <v>490</v>
      </c>
      <c r="T143" s="35">
        <v>100</v>
      </c>
      <c r="U143" s="35">
        <f t="shared" si="45"/>
        <v>84.101748807631168</v>
      </c>
      <c r="V143" s="35">
        <f t="shared" si="46"/>
        <v>75.186104218362274</v>
      </c>
      <c r="W143" s="35">
        <f t="shared" si="47"/>
        <v>38.271604938271601</v>
      </c>
      <c r="X143" s="35">
        <f t="shared" si="48"/>
        <v>86.542290843366104</v>
      </c>
      <c r="Y143" s="35">
        <f t="shared" si="49"/>
        <v>77.626646254097238</v>
      </c>
      <c r="Z143" s="35">
        <f t="shared" si="50"/>
        <v>40.712146974006558</v>
      </c>
      <c r="AA143" s="35">
        <f t="shared" si="51"/>
        <v>-2.4405420357349357</v>
      </c>
      <c r="AB143" s="35">
        <f t="shared" si="52"/>
        <v>-2.4405420357349641</v>
      </c>
      <c r="AC143" s="35">
        <f t="shared" si="53"/>
        <v>-2.440542035734957</v>
      </c>
      <c r="AF143">
        <v>1.64</v>
      </c>
      <c r="AG143">
        <v>2.36</v>
      </c>
      <c r="AJ143" t="s">
        <v>154</v>
      </c>
    </row>
    <row r="144" spans="1:36" ht="15" x14ac:dyDescent="0.25">
      <c r="A144">
        <v>6.29</v>
      </c>
      <c r="B144">
        <v>4.03</v>
      </c>
      <c r="C144">
        <v>1.62</v>
      </c>
      <c r="D144" s="20">
        <f t="shared" si="41"/>
        <v>2.4405420357349605E-2</v>
      </c>
      <c r="E144" s="17">
        <f>IF(OR($A144="",$B144="",$C144=""),"",A144*'MPTO_working_3-way'!$I143)</f>
        <v>6.4435100940477295</v>
      </c>
      <c r="F144" s="21">
        <f>IF(OR($A144="",$B144="",$C144=""),"",B144*'MPTO_working_3-way'!$I143)</f>
        <v>4.1283538440401193</v>
      </c>
      <c r="G144" s="22">
        <f>IF(OR($A144="",$B144="",$C144=""),"",C144*'MPTO_working_3-way'!$I143)</f>
        <v>1.6595367809789066</v>
      </c>
      <c r="H144" s="17">
        <f>IF(OR($A144="",$B144="",$C144=""),"",'MPTO_working_3-way'!E143)</f>
        <v>6.6292172547463117</v>
      </c>
      <c r="I144" s="21">
        <f>IF(OR($A144="",$B144="",$C144=""),"",'MPTO_working_3-way'!F143)</f>
        <v>4.1666003882546319</v>
      </c>
      <c r="J144" s="22">
        <f>IF(OR($A144="",$B144="",$C144=""),"",'MPTO_working_3-way'!G143)</f>
        <v>1.6416349876513607</v>
      </c>
      <c r="K144" s="17">
        <f>IF(OR($A144="",$B144="",$C144=""),"",'OddsRatio_working_3-way'!H143)</f>
        <v>6.5284142063533643</v>
      </c>
      <c r="L144" s="21">
        <f>IF(OR($A144="",$B144="",$C144=""),"",'OddsRatio_working_3-way'!I143)</f>
        <v>4.1665586096882228</v>
      </c>
      <c r="M144" s="22">
        <f>IF(OR($A144="",$B144="",$C144=""),"",'OddsRatio_working_3-way'!J143)</f>
        <v>1.6479426858107917</v>
      </c>
      <c r="N144" s="23">
        <f t="shared" si="42"/>
        <v>15.519491479089357</v>
      </c>
      <c r="O144" s="24">
        <f t="shared" si="43"/>
        <v>24.222729876792073</v>
      </c>
      <c r="P144" s="24">
        <f t="shared" si="44"/>
        <v>60.257778644118552</v>
      </c>
      <c r="Q144" t="s">
        <v>124</v>
      </c>
      <c r="R144" t="s">
        <v>487</v>
      </c>
      <c r="S144" s="48" t="s">
        <v>490</v>
      </c>
      <c r="T144" s="35">
        <v>100</v>
      </c>
      <c r="U144" s="35">
        <f t="shared" si="45"/>
        <v>30.069930069930074</v>
      </c>
      <c r="V144" s="35">
        <f t="shared" si="46"/>
        <v>79.591836734693885</v>
      </c>
      <c r="W144" s="35">
        <f t="shared" si="47"/>
        <v>88.009592326139085</v>
      </c>
      <c r="X144" s="35">
        <f t="shared" si="48"/>
        <v>32.39857093916703</v>
      </c>
      <c r="Y144" s="35">
        <f t="shared" si="49"/>
        <v>81.920477603930848</v>
      </c>
      <c r="Z144" s="35">
        <f t="shared" si="50"/>
        <v>90.338233195376063</v>
      </c>
      <c r="AA144" s="35">
        <f t="shared" si="51"/>
        <v>-2.3286408692369562</v>
      </c>
      <c r="AB144" s="35">
        <f t="shared" si="52"/>
        <v>-2.3286408692369633</v>
      </c>
      <c r="AC144" s="35">
        <f t="shared" si="53"/>
        <v>-2.3286408692369776</v>
      </c>
      <c r="AF144">
        <v>2.08</v>
      </c>
      <c r="AG144">
        <v>1.84</v>
      </c>
      <c r="AJ144" t="s">
        <v>155</v>
      </c>
    </row>
    <row r="145" spans="1:38" ht="15" x14ac:dyDescent="0.25">
      <c r="A145">
        <v>1.43</v>
      </c>
      <c r="B145">
        <v>4.9000000000000004</v>
      </c>
      <c r="C145">
        <v>8.34</v>
      </c>
      <c r="D145" s="20">
        <f t="shared" si="41"/>
        <v>2.3286408692369642E-2</v>
      </c>
      <c r="E145" s="17">
        <f>IF(OR($A145="",$B145="",$C145=""),"",A145*'MPTO_working_3-way'!$I144)</f>
        <v>1.4632995644300886</v>
      </c>
      <c r="F145" s="21">
        <f>IF(OR($A145="",$B145="",$C145=""),"",B145*'MPTO_working_3-way'!$I144)</f>
        <v>5.0141034025926112</v>
      </c>
      <c r="G145" s="22">
        <f>IF(OR($A145="",$B145="",$C145=""),"",C145*'MPTO_working_3-way'!$I144)</f>
        <v>8.5342086484943636</v>
      </c>
      <c r="H145" s="17">
        <f>IF(OR($A145="",$B145="",$C145=""),"",'MPTO_working_3-way'!E144)</f>
        <v>1.4460509556556824</v>
      </c>
      <c r="I145" s="21">
        <f>IF(OR($A145="",$B145="",$C145=""),"",'MPTO_working_3-way'!F144)</f>
        <v>5.0937375972535133</v>
      </c>
      <c r="J145" s="22">
        <f>IF(OR($A145="",$B145="",$C145=""),"",'MPTO_working_3-way'!G144)</f>
        <v>8.9172703403529372</v>
      </c>
      <c r="K145" s="17">
        <f>IF(OR($A145="",$B145="",$C145=""),"",'OddsRatio_working_3-way'!H144)</f>
        <v>1.4515604779004814</v>
      </c>
      <c r="L145" s="21">
        <f>IF(OR($A145="",$B145="",$C145=""),"",'OddsRatio_working_3-way'!I144)</f>
        <v>5.0955485204927387</v>
      </c>
      <c r="M145" s="22">
        <f>IF(OR($A145="",$B145="",$C145=""),"",'OddsRatio_working_3-way'!J144)</f>
        <v>8.7080323436965852</v>
      </c>
      <c r="N145" s="23">
        <f t="shared" si="42"/>
        <v>68.33870687233275</v>
      </c>
      <c r="O145" s="24">
        <f t="shared" si="43"/>
        <v>19.943745066823638</v>
      </c>
      <c r="P145" s="24">
        <f t="shared" si="44"/>
        <v>11.717548060843622</v>
      </c>
      <c r="Q145" t="s">
        <v>168</v>
      </c>
      <c r="R145" t="s">
        <v>160</v>
      </c>
      <c r="S145" s="48" t="s">
        <v>490</v>
      </c>
      <c r="T145" s="35">
        <v>100</v>
      </c>
      <c r="U145" s="35">
        <f t="shared" si="45"/>
        <v>48.717948717948723</v>
      </c>
      <c r="V145" s="35">
        <f t="shared" si="46"/>
        <v>70.326409495548958</v>
      </c>
      <c r="W145" s="35">
        <f t="shared" si="47"/>
        <v>78.586723768736618</v>
      </c>
      <c r="X145" s="35">
        <f t="shared" si="48"/>
        <v>51.086866735714423</v>
      </c>
      <c r="Y145" s="35">
        <f t="shared" si="49"/>
        <v>72.695327513314666</v>
      </c>
      <c r="Z145" s="35">
        <f t="shared" si="50"/>
        <v>80.955641786502326</v>
      </c>
      <c r="AA145" s="35">
        <f t="shared" si="51"/>
        <v>-2.3689180177657008</v>
      </c>
      <c r="AB145" s="35">
        <f t="shared" si="52"/>
        <v>-2.3689180177657079</v>
      </c>
      <c r="AC145" s="35">
        <f t="shared" si="53"/>
        <v>-2.3689180177657079</v>
      </c>
      <c r="AF145">
        <v>1.63</v>
      </c>
      <c r="AG145">
        <v>2.4</v>
      </c>
      <c r="AJ145" t="s">
        <v>155</v>
      </c>
    </row>
    <row r="146" spans="1:38" ht="15" x14ac:dyDescent="0.25">
      <c r="A146">
        <v>1.95</v>
      </c>
      <c r="B146">
        <v>3.37</v>
      </c>
      <c r="C146">
        <v>4.67</v>
      </c>
      <c r="D146" s="20">
        <f t="shared" si="41"/>
        <v>2.3689180177657088E-2</v>
      </c>
      <c r="E146" s="17">
        <f>IF(OR($A146="",$B146="",$C146=""),"",A146*'MPTO_working_3-way'!$I145)</f>
        <v>1.9961939013464314</v>
      </c>
      <c r="F146" s="21">
        <f>IF(OR($A146="",$B146="",$C146=""),"",B146*'MPTO_working_3-way'!$I145)</f>
        <v>3.4498325371987044</v>
      </c>
      <c r="G146" s="22">
        <f>IF(OR($A146="",$B146="",$C146=""),"",C146*'MPTO_working_3-way'!$I145)</f>
        <v>4.780628471429659</v>
      </c>
      <c r="H146" s="17">
        <f>IF(OR($A146="",$B146="",$C146=""),"",'MPTO_working_3-way'!E145)</f>
        <v>1.9804956062168744</v>
      </c>
      <c r="I146" s="21">
        <f>IF(OR($A146="",$B146="",$C146=""),"",'MPTO_working_3-way'!F145)</f>
        <v>3.4621302130055067</v>
      </c>
      <c r="J146" s="22">
        <f>IF(OR($A146="",$B146="",$C146=""),"",'MPTO_working_3-way'!G145)</f>
        <v>4.8488053064370495</v>
      </c>
      <c r="K146" s="17">
        <f>IF(OR($A146="",$B146="",$C146=""),"",'OddsRatio_working_3-way'!H145)</f>
        <v>1.9867923105175407</v>
      </c>
      <c r="L146" s="21">
        <f>IF(OR($A146="",$B146="",$C146=""),"",'OddsRatio_working_3-way'!I145)</f>
        <v>3.4617871325542882</v>
      </c>
      <c r="M146" s="22">
        <f>IF(OR($A146="",$B146="",$C146=""),"",'OddsRatio_working_3-way'!J145)</f>
        <v>4.812134504841449</v>
      </c>
      <c r="N146" s="23">
        <f t="shared" si="42"/>
        <v>50.095333891437136</v>
      </c>
      <c r="O146" s="24">
        <f t="shared" si="43"/>
        <v>28.986914269525936</v>
      </c>
      <c r="P146" s="24">
        <f t="shared" si="44"/>
        <v>20.917751839036917</v>
      </c>
      <c r="Q146" t="s">
        <v>349</v>
      </c>
      <c r="R146" t="s">
        <v>354</v>
      </c>
      <c r="S146" s="48" t="s">
        <v>490</v>
      </c>
      <c r="T146" s="35">
        <v>100</v>
      </c>
      <c r="U146" s="35">
        <f t="shared" si="45"/>
        <v>55.947136563876647</v>
      </c>
      <c r="V146" s="35">
        <f t="shared" si="46"/>
        <v>71.590909090909093</v>
      </c>
      <c r="W146" s="35">
        <f t="shared" si="47"/>
        <v>70.326409495548958</v>
      </c>
      <c r="X146" s="35">
        <f t="shared" si="48"/>
        <v>58.082681413541948</v>
      </c>
      <c r="Y146" s="35">
        <f t="shared" si="49"/>
        <v>73.726453940574373</v>
      </c>
      <c r="Z146" s="35">
        <f t="shared" si="50"/>
        <v>72.461954345214252</v>
      </c>
      <c r="AA146" s="35">
        <f t="shared" si="51"/>
        <v>-2.1355448496653011</v>
      </c>
      <c r="AB146" s="35">
        <f t="shared" si="52"/>
        <v>-2.1355448496652798</v>
      </c>
      <c r="AC146" s="35">
        <f t="shared" si="53"/>
        <v>-2.135544849665294</v>
      </c>
      <c r="AF146">
        <v>2.17</v>
      </c>
      <c r="AG146">
        <v>1.76</v>
      </c>
      <c r="AJ146" t="s">
        <v>438</v>
      </c>
    </row>
    <row r="147" spans="1:38" ht="15" x14ac:dyDescent="0.25">
      <c r="A147">
        <v>2.27</v>
      </c>
      <c r="B147">
        <v>3.52</v>
      </c>
      <c r="C147">
        <v>3.37</v>
      </c>
      <c r="D147" s="20">
        <f t="shared" si="41"/>
        <v>2.135544849665294E-2</v>
      </c>
      <c r="E147" s="17">
        <f>IF(OR($A147="",$B147="",$C147=""),"",A147*'MPTO_working_3-way'!$I146)</f>
        <v>2.3184768680874024</v>
      </c>
      <c r="F147" s="21">
        <f>IF(OR($A147="",$B147="",$C147=""),"",B147*'MPTO_working_3-way'!$I146)</f>
        <v>3.5951711787082186</v>
      </c>
      <c r="G147" s="22">
        <f>IF(OR($A147="",$B147="",$C147=""),"",C147*'MPTO_working_3-way'!$I146)</f>
        <v>3.4419678614337204</v>
      </c>
      <c r="H147" s="17">
        <f>IF(OR($A147="",$B147="",$C147=""),"",'MPTO_working_3-way'!E146)</f>
        <v>2.3072832892172173</v>
      </c>
      <c r="I147" s="21">
        <f>IF(OR($A147="",$B147="",$C147=""),"",'MPTO_working_3-way'!F146)</f>
        <v>3.610467704341092</v>
      </c>
      <c r="J147" s="22">
        <f>IF(OR($A147="",$B147="",$C147=""),"",'MPTO_working_3-way'!G146)</f>
        <v>3.4528309531979362</v>
      </c>
      <c r="K147" s="17">
        <f>IF(OR($A147="",$B147="",$C147=""),"",'OddsRatio_working_3-way'!H146)</f>
        <v>2.3120760358245054</v>
      </c>
      <c r="L147" s="21">
        <f>IF(OR($A147="",$B147="",$C147=""),"",'OddsRatio_working_3-way'!I146)</f>
        <v>3.6034894569116167</v>
      </c>
      <c r="M147" s="22">
        <f>IF(OR($A147="",$B147="",$C147=""),"",'OddsRatio_working_3-way'!J146)</f>
        <v>3.4485198463811639</v>
      </c>
      <c r="N147" s="23">
        <f t="shared" si="42"/>
        <v>43.131765244866862</v>
      </c>
      <c r="O147" s="24">
        <f t="shared" si="43"/>
        <v>27.815087245979488</v>
      </c>
      <c r="P147" s="24">
        <f t="shared" si="44"/>
        <v>29.05314750915365</v>
      </c>
      <c r="Q147" t="s">
        <v>353</v>
      </c>
      <c r="R147" t="s">
        <v>347</v>
      </c>
      <c r="S147" s="48" t="s">
        <v>490</v>
      </c>
      <c r="T147" s="35">
        <v>100</v>
      </c>
      <c r="U147" s="35">
        <f t="shared" si="45"/>
        <v>53.271028037383175</v>
      </c>
      <c r="V147" s="35">
        <f t="shared" si="46"/>
        <v>69.879518072289159</v>
      </c>
      <c r="W147" s="35">
        <f t="shared" si="47"/>
        <v>74.619289340101517</v>
      </c>
      <c r="X147" s="35">
        <f t="shared" si="48"/>
        <v>55.501192587609324</v>
      </c>
      <c r="Y147" s="35">
        <f t="shared" si="49"/>
        <v>72.109682622515294</v>
      </c>
      <c r="Z147" s="35">
        <f t="shared" si="50"/>
        <v>76.849453890327666</v>
      </c>
      <c r="AA147" s="35">
        <f t="shared" si="51"/>
        <v>-2.2301645502261493</v>
      </c>
      <c r="AB147" s="35">
        <f t="shared" si="52"/>
        <v>-2.2301645502261351</v>
      </c>
      <c r="AC147" s="35">
        <f t="shared" si="53"/>
        <v>-2.2301645502261493</v>
      </c>
      <c r="AD147" s="36"/>
      <c r="AE147" s="36"/>
      <c r="AF147">
        <v>2.12</v>
      </c>
      <c r="AG147">
        <v>1.79</v>
      </c>
      <c r="AI147" s="36"/>
      <c r="AJ147" t="s">
        <v>438</v>
      </c>
      <c r="AK147" s="35"/>
      <c r="AL147" s="35"/>
    </row>
    <row r="148" spans="1:38" ht="15" x14ac:dyDescent="0.25">
      <c r="A148">
        <v>2.14</v>
      </c>
      <c r="B148">
        <v>3.32</v>
      </c>
      <c r="C148">
        <v>3.94</v>
      </c>
      <c r="D148" s="20">
        <f t="shared" si="41"/>
        <v>2.2301645502261547E-2</v>
      </c>
      <c r="E148" s="17">
        <f>IF(OR($A148="",$B148="",$C148=""),"",A148*'MPTO_working_3-way'!$I147)</f>
        <v>2.1877255213748397</v>
      </c>
      <c r="F148" s="21">
        <f>IF(OR($A148="",$B148="",$C148=""),"",B148*'MPTO_working_3-way'!$I147)</f>
        <v>3.394041463067508</v>
      </c>
      <c r="G148" s="22">
        <f>IF(OR($A148="",$B148="",$C148=""),"",C148*'MPTO_working_3-way'!$I147)</f>
        <v>4.02786848327891</v>
      </c>
      <c r="H148" s="17">
        <f>IF(OR($A148="",$B148="",$C148=""),"",'MPTO_working_3-way'!E147)</f>
        <v>2.1745945529393049</v>
      </c>
      <c r="I148" s="21">
        <f>IF(OR($A148="",$B148="",$C148=""),"",'MPTO_working_3-way'!F147)</f>
        <v>3.4040126933725574</v>
      </c>
      <c r="J148" s="22">
        <f>IF(OR($A148="",$B148="",$C148=""),"",'MPTO_working_3-way'!G147)</f>
        <v>4.0588826198717536</v>
      </c>
      <c r="K148" s="17">
        <f>IF(OR($A148="",$B148="",$C148=""),"",'OddsRatio_working_3-way'!H147)</f>
        <v>2.1800795996265738</v>
      </c>
      <c r="L148" s="21">
        <f>IF(OR($A148="",$B148="",$C148=""),"",'OddsRatio_working_3-way'!I147)</f>
        <v>3.4015655009944301</v>
      </c>
      <c r="M148" s="22">
        <f>IF(OR($A148="",$B148="",$C148=""),"",'OddsRatio_working_3-way'!J147)</f>
        <v>4.0433631779843227</v>
      </c>
      <c r="N148" s="23">
        <f t="shared" si="42"/>
        <v>45.709573263631661</v>
      </c>
      <c r="O148" s="24">
        <f t="shared" si="43"/>
        <v>29.463399633786675</v>
      </c>
      <c r="P148" s="24">
        <f t="shared" si="44"/>
        <v>24.827027102581663</v>
      </c>
      <c r="Q148" t="s">
        <v>350</v>
      </c>
      <c r="R148" t="s">
        <v>235</v>
      </c>
      <c r="S148" s="48" t="s">
        <v>490</v>
      </c>
      <c r="T148" s="35">
        <v>100</v>
      </c>
      <c r="U148" s="35">
        <f t="shared" si="45"/>
        <v>72.67759562841529</v>
      </c>
      <c r="V148" s="35">
        <f t="shared" si="46"/>
        <v>68.35443037974683</v>
      </c>
      <c r="W148" s="35">
        <f t="shared" si="47"/>
        <v>56.709956709956707</v>
      </c>
      <c r="X148" s="35">
        <f t="shared" si="48"/>
        <v>74.935612910296442</v>
      </c>
      <c r="Y148" s="35">
        <f t="shared" si="49"/>
        <v>70.612447661627982</v>
      </c>
      <c r="Z148" s="35">
        <f t="shared" si="50"/>
        <v>58.967973991837866</v>
      </c>
      <c r="AA148" s="35">
        <f t="shared" si="51"/>
        <v>-2.2580172818811519</v>
      </c>
      <c r="AB148" s="35">
        <f t="shared" si="52"/>
        <v>-2.2580172818811519</v>
      </c>
      <c r="AC148" s="35">
        <f t="shared" si="53"/>
        <v>-2.258017281881159</v>
      </c>
      <c r="AD148" s="36"/>
      <c r="AE148" s="36"/>
      <c r="AF148">
        <v>2.12</v>
      </c>
      <c r="AG148">
        <v>1.79</v>
      </c>
      <c r="AI148" s="36"/>
      <c r="AJ148" t="s">
        <v>438</v>
      </c>
      <c r="AK148" s="35"/>
      <c r="AL148" s="35"/>
    </row>
    <row r="149" spans="1:38" ht="15" x14ac:dyDescent="0.25">
      <c r="A149">
        <v>3.66</v>
      </c>
      <c r="B149">
        <v>3.16</v>
      </c>
      <c r="C149">
        <v>2.31</v>
      </c>
      <c r="D149" s="20">
        <f t="shared" si="41"/>
        <v>2.2580172818811528E-2</v>
      </c>
      <c r="E149" s="17">
        <f>IF(OR($A149="",$B149="",$C149=""),"",A149*'MPTO_working_3-way'!$I148)</f>
        <v>3.7426434325168505</v>
      </c>
      <c r="F149" s="21">
        <f>IF(OR($A149="",$B149="",$C149=""),"",B149*'MPTO_working_3-way'!$I148)</f>
        <v>3.2313533461074444</v>
      </c>
      <c r="G149" s="22">
        <f>IF(OR($A149="",$B149="",$C149=""),"",C149*'MPTO_working_3-way'!$I148)</f>
        <v>2.3621601992114547</v>
      </c>
      <c r="H149" s="17">
        <f>IF(OR($A149="",$B149="",$C149=""),"",'MPTO_working_3-way'!E148)</f>
        <v>3.7636811771255725</v>
      </c>
      <c r="I149" s="21">
        <f>IF(OR($A149="",$B149="",$C149=""),"",'MPTO_working_3-way'!F148)</f>
        <v>3.2369900231562032</v>
      </c>
      <c r="J149" s="22">
        <f>IF(OR($A149="",$B149="",$C149=""),"",'MPTO_working_3-way'!G148)</f>
        <v>2.350874019051588</v>
      </c>
      <c r="K149" s="17">
        <f>IF(OR($A149="",$B149="",$C149=""),"",'OddsRatio_working_3-way'!H148)</f>
        <v>3.7530297736526768</v>
      </c>
      <c r="L149" s="21">
        <f>IF(OR($A149="",$B149="",$C149=""),"",'OddsRatio_working_3-way'!I148)</f>
        <v>3.2355429740939026</v>
      </c>
      <c r="M149" s="22">
        <f>IF(OR($A149="",$B149="",$C149=""),"",'OddsRatio_working_3-way'!J148)</f>
        <v>2.3558154148439874</v>
      </c>
      <c r="N149" s="23">
        <f t="shared" si="42"/>
        <v>26.7190828629785</v>
      </c>
      <c r="O149" s="24">
        <f t="shared" si="43"/>
        <v>30.946785847626995</v>
      </c>
      <c r="P149" s="24">
        <f t="shared" si="44"/>
        <v>42.334131289394506</v>
      </c>
      <c r="Q149" t="s">
        <v>351</v>
      </c>
      <c r="R149" t="s">
        <v>345</v>
      </c>
      <c r="S149" s="48" t="s">
        <v>490</v>
      </c>
      <c r="T149" s="35">
        <v>100</v>
      </c>
      <c r="U149" s="35">
        <f t="shared" si="45"/>
        <v>28.571428571428573</v>
      </c>
      <c r="V149" s="35">
        <f t="shared" si="46"/>
        <v>79.123173277661792</v>
      </c>
      <c r="W149" s="35">
        <f t="shared" si="47"/>
        <v>89.775051124744365</v>
      </c>
      <c r="X149" s="35">
        <f t="shared" si="48"/>
        <v>31.101775597593829</v>
      </c>
      <c r="Y149" s="35">
        <f t="shared" si="49"/>
        <v>81.653520303827051</v>
      </c>
      <c r="Z149" s="35">
        <f t="shared" si="50"/>
        <v>92.305398150909639</v>
      </c>
      <c r="AA149" s="35">
        <f t="shared" si="51"/>
        <v>-2.5303470261652556</v>
      </c>
      <c r="AB149" s="35">
        <f t="shared" si="52"/>
        <v>-2.5303470261652592</v>
      </c>
      <c r="AC149" s="35">
        <f t="shared" si="53"/>
        <v>-2.5303470261652734</v>
      </c>
      <c r="AD149" s="36"/>
      <c r="AE149" s="36"/>
      <c r="AF149">
        <v>2.29</v>
      </c>
      <c r="AG149">
        <v>1.69</v>
      </c>
      <c r="AI149" s="36"/>
      <c r="AJ149" t="s">
        <v>438</v>
      </c>
      <c r="AK149" s="35"/>
      <c r="AL149" s="35"/>
    </row>
    <row r="150" spans="1:38" ht="15" x14ac:dyDescent="0.25">
      <c r="A150">
        <v>1.4</v>
      </c>
      <c r="B150">
        <v>4.79</v>
      </c>
      <c r="C150">
        <v>9.7799999999999994</v>
      </c>
      <c r="D150" s="20">
        <f t="shared" si="41"/>
        <v>2.5303470261652583E-2</v>
      </c>
      <c r="E150" s="17">
        <f>IF(OR($A150="",$B150="",$C150=""),"",A150*'MPTO_working_3-way'!$I149)</f>
        <v>1.4354248583663136</v>
      </c>
      <c r="F150" s="21">
        <f>IF(OR($A150="",$B150="",$C150=""),"",B150*'MPTO_working_3-way'!$I149)</f>
        <v>4.911203622553316</v>
      </c>
      <c r="G150" s="22">
        <f>IF(OR($A150="",$B150="",$C150=""),"",C150*'MPTO_working_3-way'!$I149)</f>
        <v>10.027467939158962</v>
      </c>
      <c r="H150" s="17">
        <f>IF(OR($A150="",$B150="",$C150=""),"",'MPTO_working_3-way'!E149)</f>
        <v>1.4167291430790006</v>
      </c>
      <c r="I150" s="21">
        <f>IF(OR($A150="",$B150="",$C150=""),"",'MPTO_working_3-way'!F149)</f>
        <v>4.9916694742909566</v>
      </c>
      <c r="J150" s="22">
        <f>IF(OR($A150="",$B150="",$C150=""),"",'MPTO_working_3-way'!G149)</f>
        <v>10.659276386788077</v>
      </c>
      <c r="K150" s="17">
        <f>IF(OR($A150="",$B150="",$C150=""),"",'OddsRatio_working_3-way'!H149)</f>
        <v>1.4226800616587283</v>
      </c>
      <c r="L150" s="21">
        <f>IF(OR($A150="",$B150="",$C150=""),"",'OddsRatio_working_3-way'!I149)</f>
        <v>5.0048935842164521</v>
      </c>
      <c r="M150" s="22">
        <f>IF(OR($A150="",$B150="",$C150=""),"",'OddsRatio_working_3-way'!J149)</f>
        <v>10.277827353409089</v>
      </c>
      <c r="N150" s="23">
        <f t="shared" si="42"/>
        <v>69.66578530192939</v>
      </c>
      <c r="O150" s="24">
        <f t="shared" si="43"/>
        <v>20.361607395135938</v>
      </c>
      <c r="P150" s="24">
        <f t="shared" si="44"/>
        <v>9.9726073029346765</v>
      </c>
      <c r="Q150" t="s">
        <v>193</v>
      </c>
      <c r="R150" t="s">
        <v>344</v>
      </c>
      <c r="S150" s="48" t="s">
        <v>490</v>
      </c>
      <c r="T150" s="35">
        <v>100</v>
      </c>
      <c r="U150" s="35">
        <f t="shared" si="45"/>
        <v>42.857142857142854</v>
      </c>
      <c r="V150" s="35">
        <f t="shared" si="46"/>
        <v>72.067039106145245</v>
      </c>
      <c r="W150" s="35">
        <f t="shared" si="47"/>
        <v>82.547993019197207</v>
      </c>
      <c r="X150" s="35">
        <f t="shared" si="48"/>
        <v>45.384967874657541</v>
      </c>
      <c r="Y150" s="35">
        <f t="shared" si="49"/>
        <v>74.594864123659931</v>
      </c>
      <c r="Z150" s="35">
        <f t="shared" si="50"/>
        <v>85.075818036711894</v>
      </c>
      <c r="AA150" s="35">
        <f t="shared" si="51"/>
        <v>-2.5278250175146866</v>
      </c>
      <c r="AB150" s="35">
        <f t="shared" si="52"/>
        <v>-2.5278250175146866</v>
      </c>
      <c r="AC150" s="35">
        <f t="shared" si="53"/>
        <v>-2.5278250175146866</v>
      </c>
      <c r="AD150" s="36"/>
      <c r="AE150" s="36"/>
      <c r="AF150">
        <v>1.81</v>
      </c>
      <c r="AG150">
        <v>2.1</v>
      </c>
      <c r="AI150" s="36"/>
      <c r="AJ150" t="s">
        <v>438</v>
      </c>
      <c r="AK150" s="35"/>
      <c r="AL150" s="35"/>
    </row>
    <row r="151" spans="1:38" ht="15" x14ac:dyDescent="0.25">
      <c r="A151">
        <v>1.75</v>
      </c>
      <c r="B151">
        <v>3.58</v>
      </c>
      <c r="C151">
        <v>5.73</v>
      </c>
      <c r="D151" s="20">
        <f t="shared" si="41"/>
        <v>2.5278250175146955E-2</v>
      </c>
      <c r="E151" s="17">
        <f>IF(OR($A151="",$B151="",$C151=""),"",A151*'MPTO_working_3-way'!$I150)</f>
        <v>1.7942369378065073</v>
      </c>
      <c r="F151" s="21">
        <f>IF(OR($A151="",$B151="",$C151=""),"",B151*'MPTO_working_3-way'!$I150)</f>
        <v>3.670496135627026</v>
      </c>
      <c r="G151" s="22">
        <f>IF(OR($A151="",$B151="",$C151=""),"",C151*'MPTO_working_3-way'!$I150)</f>
        <v>5.8748443735035929</v>
      </c>
      <c r="H151" s="17">
        <f>IF(OR($A151="",$B151="",$C151=""),"",'MPTO_working_3-way'!E150)</f>
        <v>1.776191084851009</v>
      </c>
      <c r="I151" s="21">
        <f>IF(OR($A151="",$B151="",$C151=""),"",'MPTO_working_3-way'!F150)</f>
        <v>3.6913510002553558</v>
      </c>
      <c r="J151" s="22">
        <f>IF(OR($A151="",$B151="",$C151=""),"",'MPTO_working_3-way'!G150)</f>
        <v>6.0206875732003562</v>
      </c>
      <c r="K151" s="17">
        <f>IF(OR($A151="",$B151="",$C151=""),"",'OddsRatio_working_3-way'!H150)</f>
        <v>1.7830005398102451</v>
      </c>
      <c r="L151" s="21">
        <f>IF(OR($A151="",$B151="",$C151=""),"",'OddsRatio_working_3-way'!I150)</f>
        <v>3.6935218569472434</v>
      </c>
      <c r="M151" s="22">
        <f>IF(OR($A151="",$B151="",$C151=""),"",'OddsRatio_working_3-way'!J150)</f>
        <v>5.9381234044032789</v>
      </c>
      <c r="N151" s="23">
        <f t="shared" si="42"/>
        <v>55.733999168611547</v>
      </c>
      <c r="O151" s="24">
        <f t="shared" si="43"/>
        <v>27.244273336611791</v>
      </c>
      <c r="P151" s="24">
        <f t="shared" si="44"/>
        <v>17.021727494776648</v>
      </c>
      <c r="Q151" t="s">
        <v>236</v>
      </c>
      <c r="R151" t="s">
        <v>348</v>
      </c>
      <c r="S151" s="48" t="s">
        <v>490</v>
      </c>
      <c r="T151" s="35">
        <v>100</v>
      </c>
      <c r="U151" s="35">
        <f t="shared" si="45"/>
        <v>57.805907172995774</v>
      </c>
      <c r="V151" s="35">
        <f t="shared" si="46"/>
        <v>69.230769230769241</v>
      </c>
      <c r="W151" s="35">
        <f t="shared" si="47"/>
        <v>70.845481049562679</v>
      </c>
      <c r="X151" s="35">
        <f t="shared" si="48"/>
        <v>59.923749719668088</v>
      </c>
      <c r="Y151" s="35">
        <f t="shared" si="49"/>
        <v>71.348611777441533</v>
      </c>
      <c r="Z151" s="35">
        <f t="shared" si="50"/>
        <v>72.963323596234986</v>
      </c>
      <c r="AA151" s="35">
        <f t="shared" si="51"/>
        <v>-2.1178425466723141</v>
      </c>
      <c r="AB151" s="35">
        <f t="shared" si="52"/>
        <v>-2.1178425466722928</v>
      </c>
      <c r="AC151" s="35">
        <f t="shared" si="53"/>
        <v>-2.117842546672307</v>
      </c>
      <c r="AD151" s="36"/>
      <c r="AE151" s="36"/>
      <c r="AF151">
        <v>2.06</v>
      </c>
      <c r="AG151">
        <v>1.85</v>
      </c>
      <c r="AI151" s="36"/>
      <c r="AJ151" t="s">
        <v>438</v>
      </c>
      <c r="AK151" s="35"/>
      <c r="AL151" s="35"/>
    </row>
    <row r="152" spans="1:38" ht="15" x14ac:dyDescent="0.25">
      <c r="A152">
        <v>2.37</v>
      </c>
      <c r="B152">
        <v>3.25</v>
      </c>
      <c r="C152">
        <v>3.43</v>
      </c>
      <c r="D152" s="20">
        <f t="shared" si="41"/>
        <v>2.1178425466723105E-2</v>
      </c>
      <c r="E152" s="17">
        <f>IF(OR($A152="",$B152="",$C152=""),"",A152*'MPTO_working_3-way'!$I151)</f>
        <v>2.4201928683561338</v>
      </c>
      <c r="F152" s="21">
        <f>IF(OR($A152="",$B152="",$C152=""),"",B152*'MPTO_working_3-way'!$I151)</f>
        <v>3.3188298827668499</v>
      </c>
      <c r="G152" s="22">
        <f>IF(OR($A152="",$B152="",$C152=""),"",C152*'MPTO_working_3-way'!$I151)</f>
        <v>3.5026419993508604</v>
      </c>
      <c r="H152" s="17">
        <f>IF(OR($A152="",$B152="",$C152=""),"",'MPTO_working_3-way'!E151)</f>
        <v>2.4103270765494913</v>
      </c>
      <c r="I152" s="21">
        <f>IF(OR($A152="",$B152="",$C152=""),"",'MPTO_working_3-way'!F151)</f>
        <v>3.3263166619627724</v>
      </c>
      <c r="J152" s="22">
        <f>IF(OR($A152="",$B152="",$C152=""),"",'MPTO_working_3-way'!G151)</f>
        <v>3.5151149936967738</v>
      </c>
      <c r="K152" s="17">
        <f>IF(OR($A152="",$B152="",$C152=""),"",'OddsRatio_working_3-way'!H151)</f>
        <v>2.4146654649510251</v>
      </c>
      <c r="L152" s="21">
        <f>IF(OR($A152="",$B152="",$C152=""),"",'OddsRatio_working_3-way'!I151)</f>
        <v>3.3233556906129968</v>
      </c>
      <c r="M152" s="22">
        <f>IF(OR($A152="",$B152="",$C152=""),"",'OddsRatio_working_3-way'!J151)</f>
        <v>3.5092241458620372</v>
      </c>
      <c r="N152" s="23">
        <f t="shared" si="42"/>
        <v>41.31902101997472</v>
      </c>
      <c r="O152" s="24">
        <f t="shared" si="43"/>
        <v>30.131101482258487</v>
      </c>
      <c r="P152" s="24">
        <f t="shared" si="44"/>
        <v>28.54987749776679</v>
      </c>
      <c r="Q152" t="s">
        <v>355</v>
      </c>
      <c r="R152" t="s">
        <v>342</v>
      </c>
      <c r="S152" s="48" t="s">
        <v>490</v>
      </c>
      <c r="T152" s="35">
        <v>100</v>
      </c>
      <c r="U152" s="35">
        <f t="shared" si="45"/>
        <v>40.828402366863905</v>
      </c>
      <c r="V152" s="35">
        <f t="shared" si="46"/>
        <v>73.190348525469176</v>
      </c>
      <c r="W152" s="35">
        <f t="shared" si="47"/>
        <v>79.797979797979792</v>
      </c>
      <c r="X152" s="35">
        <f t="shared" si="48"/>
        <v>47.011671676551039</v>
      </c>
      <c r="Y152" s="35">
        <f t="shared" si="49"/>
        <v>79.373617835156296</v>
      </c>
      <c r="Z152" s="35">
        <f t="shared" si="50"/>
        <v>85.98124910766694</v>
      </c>
      <c r="AA152" s="35">
        <f t="shared" si="51"/>
        <v>-6.1832693096871338</v>
      </c>
      <c r="AB152" s="35">
        <f t="shared" si="52"/>
        <v>-6.1832693096871196</v>
      </c>
      <c r="AC152" s="35">
        <f t="shared" si="53"/>
        <v>-6.1832693096871481</v>
      </c>
      <c r="AD152" s="36"/>
      <c r="AE152" s="36"/>
      <c r="AF152">
        <v>1.97</v>
      </c>
      <c r="AG152">
        <v>1.93</v>
      </c>
      <c r="AI152" s="36"/>
      <c r="AJ152" t="s">
        <v>438</v>
      </c>
      <c r="AK152" s="35"/>
      <c r="AL152" s="35"/>
    </row>
    <row r="153" spans="1:38" ht="15" x14ac:dyDescent="0.25">
      <c r="A153">
        <v>1.69</v>
      </c>
      <c r="B153">
        <v>3.73</v>
      </c>
      <c r="C153">
        <v>4.95</v>
      </c>
      <c r="D153" s="20">
        <f t="shared" si="41"/>
        <v>6.1832693096871338E-2</v>
      </c>
      <c r="E153" s="17">
        <f>IF(OR($A153="",$B153="",$C153=""),"",A153*'MPTO_working_3-way'!$I152)</f>
        <v>1.7944972513337125</v>
      </c>
      <c r="F153" s="21">
        <f>IF(OR($A153="",$B153="",$C153=""),"",B153*'MPTO_working_3-way'!$I152)</f>
        <v>3.96063594525133</v>
      </c>
      <c r="G153" s="22">
        <f>IF(OR($A153="",$B153="",$C153=""),"",C153*'MPTO_working_3-way'!$I152)</f>
        <v>5.2560718308295131</v>
      </c>
      <c r="H153" s="17">
        <f>IF(OR($A153="",$B153="",$C153=""),"",'MPTO_working_3-way'!E152)</f>
        <v>1.750991257851618</v>
      </c>
      <c r="I153" s="21">
        <f>IF(OR($A153="",$B153="",$C153=""),"",'MPTO_working_3-way'!F152)</f>
        <v>4.0406388538236202</v>
      </c>
      <c r="J153" s="22">
        <f>IF(OR($A153="",$B153="",$C153=""),"",'MPTO_working_3-way'!G152)</f>
        <v>5.5123964216806147</v>
      </c>
      <c r="K153" s="17">
        <f>IF(OR($A153="",$B153="",$C153=""),"",'OddsRatio_working_3-way'!H152)</f>
        <v>1.766060495705269</v>
      </c>
      <c r="L153" s="21">
        <f>IF(OR($A153="",$B153="",$C153=""),"",'OddsRatio_working_3-way'!I152)</f>
        <v>4.0309350047469348</v>
      </c>
      <c r="M153" s="22">
        <f>IF(OR($A153="",$B153="",$C153=""),"",'OddsRatio_working_3-way'!J152)</f>
        <v>5.3854187797620483</v>
      </c>
      <c r="N153" s="23">
        <f t="shared" si="42"/>
        <v>55.725914278039525</v>
      </c>
      <c r="O153" s="24">
        <f t="shared" si="43"/>
        <v>25.248470544205571</v>
      </c>
      <c r="P153" s="24">
        <f t="shared" si="44"/>
        <v>19.025615177754908</v>
      </c>
      <c r="Q153" t="s">
        <v>361</v>
      </c>
      <c r="R153" t="s">
        <v>259</v>
      </c>
      <c r="S153" s="48" t="s">
        <v>490</v>
      </c>
      <c r="T153" s="35">
        <v>100</v>
      </c>
      <c r="U153" s="35">
        <f t="shared" si="45"/>
        <v>67.637540453074436</v>
      </c>
      <c r="V153" s="35">
        <f t="shared" si="46"/>
        <v>65.635738831615114</v>
      </c>
      <c r="W153" s="35">
        <f t="shared" si="47"/>
        <v>61.389961389961393</v>
      </c>
      <c r="X153" s="35">
        <f t="shared" si="48"/>
        <v>72.974299778423486</v>
      </c>
      <c r="Y153" s="35">
        <f t="shared" si="49"/>
        <v>70.972498156964178</v>
      </c>
      <c r="Z153" s="35">
        <f t="shared" si="50"/>
        <v>66.726720715310449</v>
      </c>
      <c r="AA153" s="35">
        <f t="shared" si="51"/>
        <v>-5.3367593253490497</v>
      </c>
      <c r="AB153" s="35">
        <f t="shared" si="52"/>
        <v>-5.3367593253490639</v>
      </c>
      <c r="AC153" s="35">
        <f t="shared" si="53"/>
        <v>-5.3367593253490568</v>
      </c>
      <c r="AD153" s="36"/>
      <c r="AE153" s="36"/>
      <c r="AF153">
        <v>2.0499999999999998</v>
      </c>
      <c r="AG153">
        <v>1.76</v>
      </c>
      <c r="AI153" s="36"/>
      <c r="AJ153" t="s">
        <v>86</v>
      </c>
      <c r="AK153" s="35"/>
      <c r="AL153" s="35"/>
    </row>
    <row r="154" spans="1:38" s="35" customFormat="1" ht="15" x14ac:dyDescent="0.25">
      <c r="A154">
        <v>3.09</v>
      </c>
      <c r="B154">
        <v>2.91</v>
      </c>
      <c r="C154">
        <v>2.59</v>
      </c>
      <c r="D154" s="20">
        <f t="shared" si="41"/>
        <v>5.3367593253490497E-2</v>
      </c>
      <c r="E154" s="17">
        <f>IF(OR($A154="",$B154="",$C154=""),"",A154*'MPTO_working_3-way'!$I153)</f>
        <v>3.2549058631532857</v>
      </c>
      <c r="F154" s="21">
        <f>IF(OR($A154="",$B154="",$C154=""),"",B154*'MPTO_working_3-way'!$I153)</f>
        <v>3.0652996963676573</v>
      </c>
      <c r="G154" s="22">
        <f>IF(OR($A154="",$B154="",$C154=""),"",C154*'MPTO_working_3-way'!$I153)</f>
        <v>2.7282220665265404</v>
      </c>
      <c r="H154" s="17">
        <f>IF(OR($A154="",$B154="",$C154=""),"",'MPTO_working_3-way'!E153)</f>
        <v>3.2697326975923282</v>
      </c>
      <c r="I154" s="21">
        <f>IF(OR($A154="",$B154="",$C154=""),"",'MPTO_working_3-way'!F153)</f>
        <v>3.0688645791097335</v>
      </c>
      <c r="J154" s="22">
        <f>IF(OR($A154="",$B154="",$C154=""),"",'MPTO_working_3-way'!G153)</f>
        <v>2.7150953640100322</v>
      </c>
      <c r="K154" s="17">
        <f>IF(OR($A154="",$B154="",$C154=""),"",'OddsRatio_working_3-way'!H153)</f>
        <v>3.262422158964748</v>
      </c>
      <c r="L154" s="21">
        <f>IF(OR($A154="",$B154="",$C154=""),"",'OddsRatio_working_3-way'!I153)</f>
        <v>3.0675724036472101</v>
      </c>
      <c r="M154" s="22">
        <f>IF(OR($A154="",$B154="",$C154=""),"",'OddsRatio_working_3-way'!J153)</f>
        <v>2.7211728386382532</v>
      </c>
      <c r="N154" s="23">
        <f t="shared" si="42"/>
        <v>30.722854732002009</v>
      </c>
      <c r="O154" s="24">
        <f t="shared" si="43"/>
        <v>32.623237498929967</v>
      </c>
      <c r="P154" s="24">
        <f t="shared" si="44"/>
        <v>36.653907769068034</v>
      </c>
      <c r="Q154" t="s">
        <v>424</v>
      </c>
      <c r="R154" t="s">
        <v>360</v>
      </c>
      <c r="S154" s="48" t="s">
        <v>490</v>
      </c>
      <c r="T154" s="35">
        <v>100</v>
      </c>
      <c r="U154" s="35">
        <f t="shared" si="45"/>
        <v>75.903614457831324</v>
      </c>
      <c r="V154" s="35">
        <f t="shared" si="46"/>
        <v>66.777408637873762</v>
      </c>
      <c r="W154" s="35">
        <f t="shared" si="47"/>
        <v>51.690821256038639</v>
      </c>
      <c r="X154" s="35">
        <f t="shared" si="48"/>
        <v>81.531770106087606</v>
      </c>
      <c r="Y154" s="35">
        <f t="shared" si="49"/>
        <v>72.40556428613003</v>
      </c>
      <c r="Z154" s="35">
        <f t="shared" si="50"/>
        <v>57.318976904294914</v>
      </c>
      <c r="AA154" s="35">
        <f t="shared" si="51"/>
        <v>-5.628155648256282</v>
      </c>
      <c r="AB154" s="35">
        <f t="shared" si="52"/>
        <v>-5.6281556482562678</v>
      </c>
      <c r="AC154" s="35">
        <f t="shared" si="53"/>
        <v>-5.6281556482562749</v>
      </c>
      <c r="AD154" s="36"/>
      <c r="AE154" s="36"/>
      <c r="AF154">
        <v>2.64</v>
      </c>
      <c r="AG154">
        <v>1.47</v>
      </c>
      <c r="AH154" s="36"/>
      <c r="AI154" s="36"/>
      <c r="AJ154" t="s">
        <v>86</v>
      </c>
    </row>
    <row r="155" spans="1:38" ht="15" x14ac:dyDescent="0.25">
      <c r="A155">
        <v>4.1500000000000004</v>
      </c>
      <c r="B155">
        <v>3.01</v>
      </c>
      <c r="C155">
        <v>2.0699999999999998</v>
      </c>
      <c r="D155" s="20">
        <f t="shared" si="41"/>
        <v>5.6281556482562722E-2</v>
      </c>
      <c r="E155" s="17">
        <f>IF(OR($A155="",$B155="",$C155=""),"",A155*'MPTO_working_3-way'!$I154)</f>
        <v>4.3835684594026354</v>
      </c>
      <c r="F155" s="21">
        <f>IF(OR($A155="",$B155="",$C155=""),"",B155*'MPTO_working_3-way'!$I154)</f>
        <v>3.1794074850125136</v>
      </c>
      <c r="G155" s="22">
        <f>IF(OR($A155="",$B155="",$C155=""),"",C155*'MPTO_working_3-way'!$I154)</f>
        <v>2.1865028219189049</v>
      </c>
      <c r="H155" s="17">
        <f>IF(OR($A155="",$B155="",$C155=""),"",'MPTO_working_3-way'!E154)</f>
        <v>4.5003824664721801</v>
      </c>
      <c r="I155" s="21">
        <f>IF(OR($A155="",$B155="",$C155=""),"",'MPTO_working_3-way'!F154)</f>
        <v>3.1901448026120849</v>
      </c>
      <c r="J155" s="22">
        <f>IF(OR($A155="",$B155="",$C155=""),"",'MPTO_working_3-way'!G154)</f>
        <v>2.1536348456330447</v>
      </c>
      <c r="K155" s="17">
        <f>IF(OR($A155="",$B155="",$C155=""),"",'OddsRatio_working_3-way'!H154)</f>
        <v>4.4365309698142239</v>
      </c>
      <c r="L155" s="21">
        <f>IF(OR($A155="",$B155="",$C155=""),"",'OddsRatio_working_3-way'!I154)</f>
        <v>3.1928340474052659</v>
      </c>
      <c r="M155" s="22">
        <f>IF(OR($A155="",$B155="",$C155=""),"",'OddsRatio_working_3-way'!J154)</f>
        <v>2.1673295675241961</v>
      </c>
      <c r="N155" s="23">
        <f t="shared" si="42"/>
        <v>22.812464531152173</v>
      </c>
      <c r="O155" s="24">
        <f t="shared" si="43"/>
        <v>31.452401263880908</v>
      </c>
      <c r="P155" s="24">
        <f t="shared" si="44"/>
        <v>45.735134204966919</v>
      </c>
      <c r="Q155" t="s">
        <v>111</v>
      </c>
      <c r="R155" t="s">
        <v>358</v>
      </c>
      <c r="S155" s="48" t="s">
        <v>490</v>
      </c>
      <c r="T155" s="35">
        <v>100</v>
      </c>
      <c r="U155" s="35">
        <f t="shared" si="45"/>
        <v>56.331877729257641</v>
      </c>
      <c r="V155" s="35">
        <f t="shared" si="46"/>
        <v>67.10526315789474</v>
      </c>
      <c r="W155" s="35">
        <f t="shared" si="47"/>
        <v>69.512195121951223</v>
      </c>
      <c r="X155" s="35">
        <f t="shared" si="48"/>
        <v>63.382541720154052</v>
      </c>
      <c r="Y155" s="35">
        <f t="shared" si="49"/>
        <v>74.155927148791136</v>
      </c>
      <c r="Z155" s="35">
        <f t="shared" si="50"/>
        <v>76.562859112847619</v>
      </c>
      <c r="AA155" s="35">
        <f t="shared" si="51"/>
        <v>-7.0506639908964104</v>
      </c>
      <c r="AB155" s="35">
        <f t="shared" si="52"/>
        <v>-7.0506639908963962</v>
      </c>
      <c r="AC155" s="35">
        <f t="shared" si="53"/>
        <v>-7.0506639908963962</v>
      </c>
      <c r="AD155" s="36"/>
      <c r="AE155" s="36"/>
      <c r="AF155">
        <v>2.4700000000000002</v>
      </c>
      <c r="AG155">
        <v>1.53</v>
      </c>
      <c r="AI155" s="36"/>
      <c r="AJ155" t="s">
        <v>86</v>
      </c>
      <c r="AK155" s="35"/>
      <c r="AL155" s="35"/>
    </row>
    <row r="156" spans="1:38" ht="15" x14ac:dyDescent="0.25">
      <c r="A156">
        <v>2.29</v>
      </c>
      <c r="B156">
        <v>3.04</v>
      </c>
      <c r="C156">
        <v>3.28</v>
      </c>
      <c r="D156" s="20">
        <f t="shared" si="41"/>
        <v>7.0506639908963997E-2</v>
      </c>
      <c r="E156" s="17">
        <f>IF(OR($A156="",$B156="",$C156=""),"",A156*'MPTO_working_3-way'!$I155)</f>
        <v>2.4514602053915278</v>
      </c>
      <c r="F156" s="21">
        <f>IF(OR($A156="",$B156="",$C156=""),"",B156*'MPTO_working_3-way'!$I155)</f>
        <v>3.2543401853232505</v>
      </c>
      <c r="G156" s="22">
        <f>IF(OR($A156="",$B156="",$C156=""),"",C156*'MPTO_working_3-way'!$I155)</f>
        <v>3.5112617789014018</v>
      </c>
      <c r="H156" s="17">
        <f>IF(OR($A156="",$B156="",$C156=""),"",'MPTO_working_3-way'!E155)</f>
        <v>2.4202584769284865</v>
      </c>
      <c r="I156" s="21">
        <f>IF(OR($A156="",$B156="",$C156=""),"",'MPTO_working_3-way'!F155)</f>
        <v>3.2739101709223939</v>
      </c>
      <c r="J156" s="22">
        <f>IF(OR($A156="",$B156="",$C156=""),"",'MPTO_working_3-way'!G155)</f>
        <v>3.5539654579896038</v>
      </c>
      <c r="K156" s="17">
        <f>IF(OR($A156="",$B156="",$C156=""),"",'OddsRatio_working_3-way'!H155)</f>
        <v>2.4335518671182599</v>
      </c>
      <c r="L156" s="21">
        <f>IF(OR($A156="",$B156="",$C156=""),"",'OddsRatio_working_3-way'!I155)</f>
        <v>3.267012254977713</v>
      </c>
      <c r="M156" s="22">
        <f>IF(OR($A156="",$B156="",$C156=""),"",'OddsRatio_working_3-way'!J155)</f>
        <v>3.5337195790927387</v>
      </c>
      <c r="N156" s="23">
        <f t="shared" si="42"/>
        <v>40.79201440026182</v>
      </c>
      <c r="O156" s="24">
        <f t="shared" si="43"/>
        <v>30.728195058091966</v>
      </c>
      <c r="P156" s="24">
        <f t="shared" si="44"/>
        <v>28.479790541646217</v>
      </c>
      <c r="Q156" t="s">
        <v>260</v>
      </c>
      <c r="R156" t="s">
        <v>258</v>
      </c>
      <c r="S156" s="48" t="s">
        <v>490</v>
      </c>
      <c r="T156" s="35">
        <v>100</v>
      </c>
      <c r="U156" s="35">
        <f t="shared" si="45"/>
        <v>81.060606060606062</v>
      </c>
      <c r="V156" s="35">
        <f t="shared" si="46"/>
        <v>72.375690607734811</v>
      </c>
      <c r="W156" s="35">
        <f t="shared" si="47"/>
        <v>40.476190476190474</v>
      </c>
      <c r="X156" s="35">
        <f t="shared" si="48"/>
        <v>87.148118916074722</v>
      </c>
      <c r="Y156" s="35">
        <f t="shared" si="49"/>
        <v>78.463203463203456</v>
      </c>
      <c r="Z156" s="35">
        <f t="shared" si="50"/>
        <v>46.563703331659134</v>
      </c>
      <c r="AA156" s="35">
        <f t="shared" si="51"/>
        <v>-6.0875128554686597</v>
      </c>
      <c r="AB156" s="35">
        <f t="shared" si="52"/>
        <v>-6.0875128554686455</v>
      </c>
      <c r="AC156" s="35">
        <f t="shared" si="53"/>
        <v>-6.0875128554686597</v>
      </c>
      <c r="AD156" s="36"/>
      <c r="AE156" s="36"/>
      <c r="AF156">
        <v>2.39</v>
      </c>
      <c r="AG156">
        <v>1.53</v>
      </c>
      <c r="AI156" s="36"/>
      <c r="AJ156" t="s">
        <v>86</v>
      </c>
      <c r="AK156" s="35"/>
      <c r="AL156" s="35"/>
    </row>
    <row r="157" spans="1:38" ht="15" x14ac:dyDescent="0.25">
      <c r="A157">
        <v>5.28</v>
      </c>
      <c r="B157">
        <v>3.62</v>
      </c>
      <c r="C157">
        <v>1.68</v>
      </c>
      <c r="D157" s="20">
        <f t="shared" si="41"/>
        <v>6.0875128554686686E-2</v>
      </c>
      <c r="E157" s="17">
        <f>IF(OR($A157="",$B157="",$C157=""),"",A157*'MPTO_working_3-way'!$I156)</f>
        <v>5.6014206787687462</v>
      </c>
      <c r="F157" s="21">
        <f>IF(OR($A157="",$B157="",$C157=""),"",B157*'MPTO_working_3-way'!$I156)</f>
        <v>3.8403679653679661</v>
      </c>
      <c r="G157" s="22">
        <f>IF(OR($A157="",$B157="",$C157=""),"",C157*'MPTO_working_3-way'!$I156)</f>
        <v>1.7822702159718735</v>
      </c>
      <c r="H157" s="17">
        <f>IF(OR($A157="",$B157="",$C157=""),"",'MPTO_working_3-way'!E156)</f>
        <v>5.9135825750789701</v>
      </c>
      <c r="I157" s="21">
        <f>IF(OR($A157="",$B157="",$C157=""),"",'MPTO_working_3-way'!F156)</f>
        <v>3.9069919560189699</v>
      </c>
      <c r="J157" s="22">
        <f>IF(OR($A157="",$B157="",$C157=""),"",'MPTO_working_3-way'!G156)</f>
        <v>1.7392926102978137</v>
      </c>
      <c r="K157" s="17">
        <f>IF(OR($A157="",$B157="",$C157=""),"",'OddsRatio_working_3-way'!H156)</f>
        <v>5.7477385921358728</v>
      </c>
      <c r="L157" s="21">
        <f>IF(OR($A157="",$B157="",$C157=""),"",'OddsRatio_working_3-way'!I156)</f>
        <v>3.9063259606065381</v>
      </c>
      <c r="M157" s="22">
        <f>IF(OR($A157="",$B157="",$C157=""),"",'OddsRatio_working_3-way'!J156)</f>
        <v>1.7543136080963535</v>
      </c>
      <c r="N157" s="23">
        <f t="shared" si="42"/>
        <v>17.85261378047062</v>
      </c>
      <c r="O157" s="24">
        <f t="shared" si="43"/>
        <v>26.03917148090742</v>
      </c>
      <c r="P157" s="24">
        <f t="shared" si="44"/>
        <v>56.108214738621953</v>
      </c>
      <c r="Q157" t="s">
        <v>110</v>
      </c>
      <c r="R157" t="s">
        <v>359</v>
      </c>
      <c r="S157" s="48" t="s">
        <v>490</v>
      </c>
      <c r="T157" s="35">
        <v>100</v>
      </c>
      <c r="U157" s="35">
        <f t="shared" si="45"/>
        <v>30.069930069930074</v>
      </c>
      <c r="V157" s="35">
        <f t="shared" si="46"/>
        <v>76.30331753554502</v>
      </c>
      <c r="W157" s="35">
        <f t="shared" si="47"/>
        <v>87.080103359173123</v>
      </c>
      <c r="X157" s="35">
        <f t="shared" si="48"/>
        <v>36.616579105281851</v>
      </c>
      <c r="Y157" s="35">
        <f t="shared" si="49"/>
        <v>82.849966570896811</v>
      </c>
      <c r="Z157" s="35">
        <f t="shared" si="50"/>
        <v>93.626752394524914</v>
      </c>
      <c r="AA157" s="35">
        <f t="shared" si="51"/>
        <v>-6.546649035351777</v>
      </c>
      <c r="AB157" s="35">
        <f t="shared" si="52"/>
        <v>-6.5466490353517912</v>
      </c>
      <c r="AC157" s="35">
        <f t="shared" si="53"/>
        <v>-6.5466490353517912</v>
      </c>
      <c r="AD157" s="36"/>
      <c r="AE157" s="36"/>
      <c r="AF157">
        <v>2.17</v>
      </c>
      <c r="AG157">
        <v>1.68</v>
      </c>
      <c r="AI157" s="36"/>
      <c r="AJ157" t="s">
        <v>86</v>
      </c>
      <c r="AK157" s="35"/>
      <c r="AL157" s="35"/>
    </row>
    <row r="158" spans="1:38" ht="15" x14ac:dyDescent="0.25">
      <c r="A158">
        <v>1.43</v>
      </c>
      <c r="B158">
        <v>4.22</v>
      </c>
      <c r="C158">
        <v>7.74</v>
      </c>
      <c r="D158" s="20">
        <f t="shared" si="41"/>
        <v>6.5466490353517814E-2</v>
      </c>
      <c r="E158" s="17">
        <f>IF(OR($A158="",$B158="",$C158=""),"",A158*'MPTO_working_3-way'!$I157)</f>
        <v>1.5236170812055303</v>
      </c>
      <c r="F158" s="21">
        <f>IF(OR($A158="",$B158="",$C158=""),"",B158*'MPTO_working_3-way'!$I157)</f>
        <v>4.4962685892918453</v>
      </c>
      <c r="G158" s="22">
        <f>IF(OR($A158="",$B158="",$C158=""),"",C158*'MPTO_working_3-way'!$I157)</f>
        <v>8.2467106353362283</v>
      </c>
      <c r="H158" s="17">
        <f>IF(OR($A158="",$B158="",$C158=""),"",'MPTO_working_3-way'!E157)</f>
        <v>1.4760615238474624</v>
      </c>
      <c r="I158" s="21">
        <f>IF(OR($A158="",$B158="",$C158=""),"",'MPTO_working_3-way'!F157)</f>
        <v>4.6480353937352694</v>
      </c>
      <c r="J158" s="22">
        <f>IF(OR($A158="",$B158="",$C158=""),"",'MPTO_working_3-way'!G157)</f>
        <v>9.3129984546062872</v>
      </c>
      <c r="K158" s="17">
        <f>IF(OR($A158="",$B158="",$C158=""),"",'OddsRatio_working_3-way'!H157)</f>
        <v>1.4905062419601562</v>
      </c>
      <c r="L158" s="21">
        <f>IF(OR($A158="",$B158="",$C158=""),"",'OddsRatio_working_3-way'!I157)</f>
        <v>4.6730932537481458</v>
      </c>
      <c r="M158" s="22">
        <f>IF(OR($A158="",$B158="",$C158=""),"",'OddsRatio_working_3-way'!J157)</f>
        <v>8.6884001646777964</v>
      </c>
      <c r="N158" s="23">
        <f t="shared" si="42"/>
        <v>65.633288858167091</v>
      </c>
      <c r="O158" s="24">
        <f t="shared" si="43"/>
        <v>22.240664233928655</v>
      </c>
      <c r="P158" s="24">
        <f t="shared" si="44"/>
        <v>12.126046907904255</v>
      </c>
      <c r="Q158" t="s">
        <v>356</v>
      </c>
      <c r="R158" t="s">
        <v>257</v>
      </c>
      <c r="S158" s="48" t="s">
        <v>490</v>
      </c>
      <c r="T158" s="35">
        <v>100</v>
      </c>
      <c r="U158" s="35">
        <f t="shared" si="45"/>
        <v>71.428571428571431</v>
      </c>
      <c r="V158" s="35">
        <f t="shared" si="46"/>
        <v>69.969969969969966</v>
      </c>
      <c r="W158" s="35">
        <f t="shared" si="47"/>
        <v>53.051643192488264</v>
      </c>
      <c r="X158" s="35">
        <f t="shared" si="48"/>
        <v>76.978386837541763</v>
      </c>
      <c r="Y158" s="35">
        <f t="shared" si="49"/>
        <v>75.519785378940313</v>
      </c>
      <c r="Z158" s="35">
        <f t="shared" si="50"/>
        <v>58.601458601458603</v>
      </c>
      <c r="AA158" s="35">
        <f t="shared" si="51"/>
        <v>-5.549815408970332</v>
      </c>
      <c r="AB158" s="35">
        <f t="shared" si="52"/>
        <v>-5.5498154089703462</v>
      </c>
      <c r="AC158" s="35">
        <f t="shared" si="53"/>
        <v>-5.5498154089703391</v>
      </c>
      <c r="AD158" s="36"/>
      <c r="AE158" s="36"/>
      <c r="AF158">
        <v>2.08</v>
      </c>
      <c r="AG158">
        <v>1.74</v>
      </c>
      <c r="AI158" s="36"/>
      <c r="AJ158" t="s">
        <v>86</v>
      </c>
      <c r="AK158" s="35"/>
      <c r="AL158" s="35"/>
    </row>
    <row r="159" spans="1:38" ht="15" x14ac:dyDescent="0.25">
      <c r="A159">
        <v>3.5</v>
      </c>
      <c r="B159">
        <v>3.33</v>
      </c>
      <c r="C159">
        <v>2.13</v>
      </c>
      <c r="D159" s="20">
        <f t="shared" si="41"/>
        <v>5.5498154089703267E-2</v>
      </c>
      <c r="E159" s="17">
        <f>IF(OR($A159="",$B159="",$C159=""),"",A159*'MPTO_working_3-way'!$I158)</f>
        <v>3.6942435393139617</v>
      </c>
      <c r="F159" s="21">
        <f>IF(OR($A159="",$B159="",$C159=""),"",B159*'MPTO_working_3-way'!$I158)</f>
        <v>3.5148088531187121</v>
      </c>
      <c r="G159" s="22">
        <f>IF(OR($A159="",$B159="",$C159=""),"",C159*'MPTO_working_3-way'!$I158)</f>
        <v>2.2482110682110679</v>
      </c>
      <c r="H159" s="17">
        <f>IF(OR($A159="",$B159="",$C159=""),"",'MPTO_working_3-way'!E158)</f>
        <v>3.7423062718111444</v>
      </c>
      <c r="I159" s="21">
        <f>IF(OR($A159="",$B159="",$C159=""),"",'MPTO_working_3-way'!F158)</f>
        <v>3.5486045098809988</v>
      </c>
      <c r="J159" s="22">
        <f>IF(OR($A159="",$B159="",$C159=""),"",'MPTO_working_3-way'!G158)</f>
        <v>2.2173726637340061</v>
      </c>
      <c r="K159" s="17">
        <f>IF(OR($A159="",$B159="",$C159=""),"",'OddsRatio_working_3-way'!H158)</f>
        <v>3.7210203746685071</v>
      </c>
      <c r="L159" s="21">
        <f>IF(OR($A159="",$B159="",$C159=""),"",'OddsRatio_working_3-way'!I158)</f>
        <v>3.5359909891910486</v>
      </c>
      <c r="M159" s="22">
        <f>IF(OR($A159="",$B159="",$C159=""),"",'OddsRatio_working_3-way'!J158)</f>
        <v>2.2299012093501656</v>
      </c>
      <c r="N159" s="23">
        <f t="shared" si="42"/>
        <v>27.069141201928034</v>
      </c>
      <c r="O159" s="24">
        <f t="shared" si="43"/>
        <v>28.451049311335769</v>
      </c>
      <c r="P159" s="24">
        <f t="shared" si="44"/>
        <v>44.479809486736208</v>
      </c>
      <c r="Q159" t="s">
        <v>357</v>
      </c>
      <c r="R159" t="s">
        <v>423</v>
      </c>
      <c r="S159" s="48" t="s">
        <v>490</v>
      </c>
      <c r="T159" s="35">
        <v>100</v>
      </c>
      <c r="U159" s="35">
        <f t="shared" si="45"/>
        <v>60.9375</v>
      </c>
      <c r="V159" s="35">
        <f t="shared" si="46"/>
        <v>71.590909090909093</v>
      </c>
      <c r="W159" s="35">
        <f t="shared" si="47"/>
        <v>65.277777777777771</v>
      </c>
      <c r="X159" s="35">
        <f t="shared" si="48"/>
        <v>63.131313131313128</v>
      </c>
      <c r="Y159" s="35">
        <f t="shared" si="49"/>
        <v>73.784722222222214</v>
      </c>
      <c r="Z159" s="35">
        <f t="shared" si="50"/>
        <v>67.471590909090921</v>
      </c>
      <c r="AA159" s="35">
        <f t="shared" si="51"/>
        <v>-2.1938131313131279</v>
      </c>
      <c r="AB159" s="35">
        <f t="shared" si="52"/>
        <v>-2.1938131313131208</v>
      </c>
      <c r="AC159" s="35">
        <f t="shared" si="53"/>
        <v>-2.1938131313131493</v>
      </c>
      <c r="AD159" s="36"/>
      <c r="AE159" s="36"/>
      <c r="AF159">
        <v>2.1800000000000002</v>
      </c>
      <c r="AG159">
        <v>1.68</v>
      </c>
      <c r="AI159" s="36"/>
      <c r="AJ159" t="s">
        <v>86</v>
      </c>
      <c r="AK159" s="35"/>
      <c r="AL159" s="35"/>
    </row>
    <row r="160" spans="1:38" ht="15" x14ac:dyDescent="0.25">
      <c r="A160">
        <v>2.56</v>
      </c>
      <c r="B160">
        <v>3.52</v>
      </c>
      <c r="C160">
        <v>2.88</v>
      </c>
      <c r="D160" s="20">
        <f t="shared" si="41"/>
        <v>2.1938131313131493E-2</v>
      </c>
      <c r="E160" s="17">
        <f>IF(OR($A160="",$B160="",$C160=""),"",A160*'MPTO_working_3-way'!$I159)</f>
        <v>2.6161616161616168</v>
      </c>
      <c r="F160" s="21">
        <f>IF(OR($A160="",$B160="",$C160=""),"",B160*'MPTO_working_3-way'!$I159)</f>
        <v>3.5972222222222228</v>
      </c>
      <c r="G160" s="22">
        <f>IF(OR($A160="",$B160="",$C160=""),"",C160*'MPTO_working_3-way'!$I159)</f>
        <v>2.9431818181818188</v>
      </c>
      <c r="H160" s="17">
        <f>IF(OR($A160="",$B160="",$C160=""),"",'MPTO_working_3-way'!E159)</f>
        <v>2.6088388690639586</v>
      </c>
      <c r="I160" s="21">
        <f>IF(OR($A160="",$B160="",$C160=""),"",'MPTO_working_3-way'!F159)</f>
        <v>3.6130013305455244</v>
      </c>
      <c r="J160" s="22">
        <f>IF(OR($A160="",$B160="",$C160=""),"",'MPTO_working_3-way'!G159)</f>
        <v>2.9419594490017036</v>
      </c>
      <c r="K160" s="17">
        <f>IF(OR($A160="",$B160="",$C160=""),"",'OddsRatio_working_3-way'!H159)</f>
        <v>2.6123552987438483</v>
      </c>
      <c r="L160" s="21">
        <f>IF(OR($A160="",$B160="",$C160=""),"",'OddsRatio_working_3-way'!I159)</f>
        <v>3.6045739441246774</v>
      </c>
      <c r="M160" s="22">
        <f>IF(OR($A160="",$B160="",$C160=""),"",'OddsRatio_working_3-way'!J159)</f>
        <v>2.9430948472041241</v>
      </c>
      <c r="N160" s="23">
        <f t="shared" si="42"/>
        <v>38.223938223938212</v>
      </c>
      <c r="O160" s="24">
        <f t="shared" si="43"/>
        <v>27.799227799227793</v>
      </c>
      <c r="P160" s="24">
        <f t="shared" si="44"/>
        <v>33.976833976833973</v>
      </c>
      <c r="Q160" t="s">
        <v>366</v>
      </c>
      <c r="R160" t="s">
        <v>364</v>
      </c>
      <c r="S160" s="48" t="s">
        <v>490</v>
      </c>
      <c r="T160" s="35">
        <v>100</v>
      </c>
      <c r="U160" s="35">
        <f t="shared" si="45"/>
        <v>65.635738831615114</v>
      </c>
      <c r="V160" s="35">
        <f t="shared" si="46"/>
        <v>67.948717948717942</v>
      </c>
      <c r="W160" s="35">
        <f t="shared" si="47"/>
        <v>64.285714285714292</v>
      </c>
      <c r="X160" s="35">
        <f t="shared" si="48"/>
        <v>67.765567765567766</v>
      </c>
      <c r="Y160" s="35">
        <f t="shared" si="49"/>
        <v>70.078546882670594</v>
      </c>
      <c r="Z160" s="35">
        <f t="shared" si="50"/>
        <v>66.41554321966693</v>
      </c>
      <c r="AA160" s="35">
        <f t="shared" si="51"/>
        <v>-2.1298289339526519</v>
      </c>
      <c r="AB160" s="35">
        <f t="shared" si="52"/>
        <v>-2.1298289339526519</v>
      </c>
      <c r="AC160" s="35">
        <f t="shared" si="53"/>
        <v>-2.1298289339526377</v>
      </c>
      <c r="AD160" s="36"/>
      <c r="AE160" s="36"/>
      <c r="AF160">
        <v>1.83</v>
      </c>
      <c r="AG160">
        <v>2.0699999999999998</v>
      </c>
      <c r="AI160" s="36"/>
      <c r="AJ160" t="s">
        <v>446</v>
      </c>
      <c r="AK160" s="35"/>
      <c r="AL160" s="35"/>
    </row>
    <row r="161" spans="1:38" ht="15" x14ac:dyDescent="0.25">
      <c r="A161">
        <v>2.91</v>
      </c>
      <c r="B161">
        <v>3.12</v>
      </c>
      <c r="C161">
        <v>2.8</v>
      </c>
      <c r="D161" s="20">
        <f t="shared" si="41"/>
        <v>2.1298289339526377E-2</v>
      </c>
      <c r="E161" s="17">
        <f>IF(OR($A161="",$B161="",$C161=""),"",A161*'MPTO_working_3-way'!$I160)</f>
        <v>2.9719780219780221</v>
      </c>
      <c r="F161" s="21">
        <f>IF(OR($A161="",$B161="",$C161=""),"",B161*'MPTO_working_3-way'!$I160)</f>
        <v>3.1864506627393223</v>
      </c>
      <c r="G161" s="22">
        <f>IF(OR($A161="",$B161="",$C161=""),"",C161*'MPTO_working_3-way'!$I160)</f>
        <v>2.8596352101506737</v>
      </c>
      <c r="H161" s="17">
        <f>IF(OR($A161="",$B161="",$C161=""),"",'MPTO_working_3-way'!E160)</f>
        <v>2.9713868940754042</v>
      </c>
      <c r="I161" s="21">
        <f>IF(OR($A161="",$B161="",$C161=""),"",'MPTO_working_3-way'!F160)</f>
        <v>3.1906741369962042</v>
      </c>
      <c r="J161" s="22">
        <f>IF(OR($A161="",$B161="",$C161=""),"",'MPTO_working_3-way'!G160)</f>
        <v>2.8567883920384047</v>
      </c>
      <c r="K161" s="17">
        <f>IF(OR($A161="",$B161="",$C161=""),"",'OddsRatio_working_3-way'!H160)</f>
        <v>2.9717399726894409</v>
      </c>
      <c r="L161" s="21">
        <f>IF(OR($A161="",$B161="",$C161=""),"",'OddsRatio_working_3-way'!I160)</f>
        <v>3.1885281372259766</v>
      </c>
      <c r="M161" s="22">
        <f>IF(OR($A161="",$B161="",$C161=""),"",'OddsRatio_working_3-way'!J160)</f>
        <v>2.8581842674560174</v>
      </c>
      <c r="N161" s="23">
        <f t="shared" si="42"/>
        <v>33.647624329820673</v>
      </c>
      <c r="O161" s="24">
        <f t="shared" si="43"/>
        <v>31.382880384544283</v>
      </c>
      <c r="P161" s="24">
        <f t="shared" si="44"/>
        <v>34.969495285635055</v>
      </c>
      <c r="Q161" t="s">
        <v>262</v>
      </c>
      <c r="R161" t="s">
        <v>265</v>
      </c>
      <c r="S161" s="48" t="s">
        <v>490</v>
      </c>
      <c r="T161" s="35">
        <v>100</v>
      </c>
      <c r="U161" s="35">
        <f t="shared" si="45"/>
        <v>50.73891625615763</v>
      </c>
      <c r="V161" s="35">
        <f t="shared" si="46"/>
        <v>72.375690607734811</v>
      </c>
      <c r="W161" s="35">
        <f t="shared" si="47"/>
        <v>74.554707379134854</v>
      </c>
      <c r="X161" s="35">
        <f t="shared" si="48"/>
        <v>53.069602013130336</v>
      </c>
      <c r="Y161" s="35">
        <f t="shared" si="49"/>
        <v>74.706376364707523</v>
      </c>
      <c r="Z161" s="35">
        <f t="shared" si="50"/>
        <v>76.885393136107567</v>
      </c>
      <c r="AA161" s="35">
        <f t="shared" si="51"/>
        <v>-2.3306857569727057</v>
      </c>
      <c r="AB161" s="35">
        <f t="shared" si="52"/>
        <v>-2.3306857569727129</v>
      </c>
      <c r="AC161" s="35">
        <f t="shared" si="53"/>
        <v>-2.3306857569727129</v>
      </c>
      <c r="AD161" s="36"/>
      <c r="AE161" s="36"/>
      <c r="AF161">
        <v>2.12</v>
      </c>
      <c r="AG161">
        <v>1.79</v>
      </c>
      <c r="AI161" s="36"/>
      <c r="AJ161" t="s">
        <v>446</v>
      </c>
      <c r="AK161" s="35"/>
      <c r="AL161" s="35"/>
    </row>
    <row r="162" spans="1:38" ht="15" x14ac:dyDescent="0.25">
      <c r="A162">
        <v>2.0299999999999998</v>
      </c>
      <c r="B162">
        <v>3.62</v>
      </c>
      <c r="C162">
        <v>3.93</v>
      </c>
      <c r="D162" s="20">
        <f t="shared" si="41"/>
        <v>2.3306857569727057E-2</v>
      </c>
      <c r="E162" s="17">
        <f>IF(OR($A162="",$B162="",$C162=""),"",A162*'MPTO_working_3-way'!$I161)</f>
        <v>2.0773129208665457</v>
      </c>
      <c r="F162" s="21">
        <f>IF(OR($A162="",$B162="",$C162=""),"",B162*'MPTO_working_3-way'!$I161)</f>
        <v>3.7043708244024121</v>
      </c>
      <c r="G162" s="22">
        <f>IF(OR($A162="",$B162="",$C162=""),"",C162*'MPTO_working_3-way'!$I161)</f>
        <v>4.0215959502490275</v>
      </c>
      <c r="H162" s="17">
        <f>IF(OR($A162="",$B162="",$C162=""),"",'MPTO_working_3-way'!E161)</f>
        <v>2.0625280758797087</v>
      </c>
      <c r="I162" s="21">
        <f>IF(OR($A162="",$B162="",$C162=""),"",'MPTO_working_3-way'!F161)</f>
        <v>3.7247535080568439</v>
      </c>
      <c r="J162" s="22">
        <f>IF(OR($A162="",$B162="",$C162=""),"",'MPTO_working_3-way'!G161)</f>
        <v>4.0537696270260319</v>
      </c>
      <c r="K162" s="17">
        <f>IF(OR($A162="",$B162="",$C162=""),"",'OddsRatio_working_3-way'!H161)</f>
        <v>2.0684375635637453</v>
      </c>
      <c r="L162" s="21">
        <f>IF(OR($A162="",$B162="",$C162=""),"",'OddsRatio_working_3-way'!I161)</f>
        <v>3.7177732199388474</v>
      </c>
      <c r="M162" s="22">
        <f>IF(OR($A162="",$B162="",$C162=""),"",'OddsRatio_working_3-way'!J161)</f>
        <v>4.0393418070308478</v>
      </c>
      <c r="N162" s="23">
        <f t="shared" si="42"/>
        <v>48.139112309706931</v>
      </c>
      <c r="O162" s="24">
        <f t="shared" si="43"/>
        <v>26.995137565940624</v>
      </c>
      <c r="P162" s="24">
        <f t="shared" si="44"/>
        <v>24.865750124352434</v>
      </c>
      <c r="Q162" t="s">
        <v>426</v>
      </c>
      <c r="R162" t="s">
        <v>368</v>
      </c>
      <c r="S162" s="48" t="s">
        <v>490</v>
      </c>
      <c r="T162" s="35">
        <v>100</v>
      </c>
      <c r="U162" s="35">
        <f t="shared" si="45"/>
        <v>70.845481049562679</v>
      </c>
      <c r="V162" s="35">
        <f t="shared" si="46"/>
        <v>72.29916897506925</v>
      </c>
      <c r="W162" s="35">
        <f t="shared" si="47"/>
        <v>54.751131221719454</v>
      </c>
      <c r="X162" s="35">
        <f t="shared" si="48"/>
        <v>72.949699803211288</v>
      </c>
      <c r="Y162" s="35">
        <f t="shared" si="49"/>
        <v>74.40338772871786</v>
      </c>
      <c r="Z162" s="35">
        <f t="shared" si="50"/>
        <v>56.855349975368064</v>
      </c>
      <c r="AA162" s="35">
        <f t="shared" si="51"/>
        <v>-2.1042187536486097</v>
      </c>
      <c r="AB162" s="35">
        <f t="shared" si="52"/>
        <v>-2.1042187536486097</v>
      </c>
      <c r="AC162" s="35">
        <f t="shared" si="53"/>
        <v>-2.1042187536486097</v>
      </c>
      <c r="AD162" s="36"/>
      <c r="AE162" s="36"/>
      <c r="AF162">
        <v>1.76</v>
      </c>
      <c r="AG162">
        <v>2.17</v>
      </c>
      <c r="AI162" s="36"/>
      <c r="AJ162" t="s">
        <v>446</v>
      </c>
      <c r="AK162" s="35"/>
      <c r="AL162" s="35"/>
    </row>
    <row r="163" spans="1:38" ht="15" x14ac:dyDescent="0.25">
      <c r="A163">
        <v>3.43</v>
      </c>
      <c r="B163">
        <v>3.61</v>
      </c>
      <c r="C163">
        <v>2.21</v>
      </c>
      <c r="D163" s="20">
        <f t="shared" si="41"/>
        <v>2.1042187536486123E-2</v>
      </c>
      <c r="E163" s="17">
        <f>IF(OR($A163="",$B163="",$C163=""),"",A163*'MPTO_working_3-way'!$I162)</f>
        <v>3.5021747032501476</v>
      </c>
      <c r="F163" s="21">
        <f>IF(OR($A163="",$B163="",$C163=""),"",B163*'MPTO_working_3-way'!$I162)</f>
        <v>3.6859622970067147</v>
      </c>
      <c r="G163" s="22">
        <f>IF(OR($A163="",$B163="",$C163=""),"",C163*'MPTO_working_3-way'!$I162)</f>
        <v>2.2565032344556344</v>
      </c>
      <c r="H163" s="17">
        <f>IF(OR($A163="",$B163="",$C163=""),"",'MPTO_working_3-way'!E162)</f>
        <v>3.5145539631148139</v>
      </c>
      <c r="I163" s="21">
        <f>IF(OR($A163="",$B163="",$C163=""),"",'MPTO_working_3-way'!F162)</f>
        <v>3.7037826115968078</v>
      </c>
      <c r="J163" s="22">
        <f>IF(OR($A163="",$B163="",$C163=""),"",'MPTO_working_3-way'!G162)</f>
        <v>2.2447967701694806</v>
      </c>
      <c r="K163" s="17">
        <f>IF(OR($A163="",$B163="",$C163=""),"",'OddsRatio_working_3-way'!H162)</f>
        <v>3.509788680446702</v>
      </c>
      <c r="L163" s="21">
        <f>IF(OR($A163="",$B163="",$C163=""),"",'OddsRatio_working_3-way'!I162)</f>
        <v>3.6956989530723829</v>
      </c>
      <c r="M163" s="22">
        <f>IF(OR($A163="",$B163="",$C163=""),"",'OddsRatio_working_3-way'!J162)</f>
        <v>2.2497301659837485</v>
      </c>
      <c r="N163" s="23">
        <f t="shared" si="42"/>
        <v>28.553686915503189</v>
      </c>
      <c r="O163" s="24">
        <f t="shared" si="43"/>
        <v>27.129957374009955</v>
      </c>
      <c r="P163" s="24">
        <f t="shared" si="44"/>
        <v>44.316355710486846</v>
      </c>
      <c r="Q163" t="s">
        <v>266</v>
      </c>
      <c r="R163" t="s">
        <v>370</v>
      </c>
      <c r="S163" s="48" t="s">
        <v>490</v>
      </c>
      <c r="T163" s="35">
        <v>100</v>
      </c>
      <c r="U163" s="35">
        <f t="shared" si="45"/>
        <v>19.35483870967742</v>
      </c>
      <c r="V163" s="35">
        <f t="shared" si="46"/>
        <v>84.227129337539424</v>
      </c>
      <c r="W163" s="35">
        <f t="shared" si="47"/>
        <v>93.243243243243228</v>
      </c>
      <c r="X163" s="35">
        <f t="shared" si="48"/>
        <v>22.529627419217324</v>
      </c>
      <c r="Y163" s="35">
        <f t="shared" si="49"/>
        <v>87.401918047079334</v>
      </c>
      <c r="Z163" s="35">
        <f t="shared" si="50"/>
        <v>96.418031952783153</v>
      </c>
      <c r="AA163" s="35">
        <f t="shared" si="51"/>
        <v>-3.1747887095399037</v>
      </c>
      <c r="AB163" s="35">
        <f t="shared" si="52"/>
        <v>-3.1747887095399108</v>
      </c>
      <c r="AC163" s="35">
        <f t="shared" si="53"/>
        <v>-3.174788709539925</v>
      </c>
      <c r="AD163" s="36"/>
      <c r="AE163" s="36"/>
      <c r="AF163">
        <v>1.65</v>
      </c>
      <c r="AG163">
        <v>2.36</v>
      </c>
      <c r="AI163" s="36"/>
      <c r="AJ163" t="s">
        <v>446</v>
      </c>
      <c r="AK163" s="35"/>
      <c r="AL163" s="35"/>
    </row>
    <row r="164" spans="1:38" ht="15" x14ac:dyDescent="0.25">
      <c r="A164">
        <v>1.24</v>
      </c>
      <c r="B164">
        <v>6.34</v>
      </c>
      <c r="C164">
        <v>14.8</v>
      </c>
      <c r="D164" s="20">
        <f t="shared" si="41"/>
        <v>3.1747887095399108E-2</v>
      </c>
      <c r="E164" s="17">
        <f>IF(OR($A164="",$B164="",$C164=""),"",A164*'MPTO_working_3-way'!$I163)</f>
        <v>1.279367379998295</v>
      </c>
      <c r="F164" s="21">
        <f>IF(OR($A164="",$B164="",$C164=""),"",B164*'MPTO_working_3-way'!$I163)</f>
        <v>6.5412816041848298</v>
      </c>
      <c r="G164" s="22">
        <f>IF(OR($A164="",$B164="",$C164=""),"",C164*'MPTO_working_3-way'!$I163)</f>
        <v>15.269868729011908</v>
      </c>
      <c r="H164" s="17">
        <f>IF(OR($A164="",$B164="",$C164=""),"",'MPTO_working_3-way'!E163)</f>
        <v>1.2564882163589273</v>
      </c>
      <c r="I164" s="21">
        <f>IF(OR($A164="",$B164="",$C164=""),"",'MPTO_working_3-way'!F163)</f>
        <v>6.7959677645453622</v>
      </c>
      <c r="J164" s="22">
        <f>IF(OR($A164="",$B164="",$C164=""),"",'MPTO_working_3-way'!G163)</f>
        <v>17.548496597435616</v>
      </c>
      <c r="K164" s="17">
        <f>IF(OR($A164="",$B164="",$C164=""),"",'OddsRatio_working_3-way'!H163)</f>
        <v>1.2628025659723239</v>
      </c>
      <c r="L164" s="21">
        <f>IF(OR($A164="",$B164="",$C164=""),"",'OddsRatio_working_3-way'!I163)</f>
        <v>6.8473570928842031</v>
      </c>
      <c r="M164" s="22">
        <f>IF(OR($A164="",$B164="",$C164=""),"",'OddsRatio_working_3-way'!J163)</f>
        <v>16.111147543408617</v>
      </c>
      <c r="N164" s="23">
        <f t="shared" si="42"/>
        <v>78.16363115349499</v>
      </c>
      <c r="O164" s="24">
        <f t="shared" si="43"/>
        <v>15.287524074185143</v>
      </c>
      <c r="P164" s="24">
        <f t="shared" si="44"/>
        <v>6.5488447723198506</v>
      </c>
      <c r="Q164" t="s">
        <v>373</v>
      </c>
      <c r="R164" t="s">
        <v>425</v>
      </c>
      <c r="S164" s="48" t="s">
        <v>490</v>
      </c>
      <c r="T164" s="35">
        <v>100</v>
      </c>
      <c r="U164" s="35">
        <f t="shared" si="45"/>
        <v>54.337899543379002</v>
      </c>
      <c r="V164" s="35">
        <f t="shared" si="46"/>
        <v>69.969969969969966</v>
      </c>
      <c r="W164" s="35">
        <f t="shared" si="47"/>
        <v>73.333333333333329</v>
      </c>
      <c r="X164" s="35">
        <f t="shared" si="48"/>
        <v>56.696696696696705</v>
      </c>
      <c r="Y164" s="35">
        <f t="shared" si="49"/>
        <v>72.328767123287676</v>
      </c>
      <c r="Z164" s="35">
        <f t="shared" si="50"/>
        <v>75.692130486651038</v>
      </c>
      <c r="AA164" s="35">
        <f t="shared" si="51"/>
        <v>-2.3587971533177026</v>
      </c>
      <c r="AB164" s="35">
        <f t="shared" si="52"/>
        <v>-2.3587971533177097</v>
      </c>
      <c r="AC164" s="35">
        <f t="shared" si="53"/>
        <v>-2.3587971533177097</v>
      </c>
      <c r="AD164" s="36"/>
      <c r="AE164" s="36"/>
      <c r="AF164">
        <v>1.68</v>
      </c>
      <c r="AG164">
        <v>2.29</v>
      </c>
      <c r="AI164" s="36"/>
      <c r="AJ164" t="s">
        <v>446</v>
      </c>
      <c r="AK164" s="35"/>
      <c r="AL164" s="35"/>
    </row>
    <row r="165" spans="1:38" ht="15" x14ac:dyDescent="0.25">
      <c r="A165">
        <v>2.19</v>
      </c>
      <c r="B165">
        <v>3.33</v>
      </c>
      <c r="C165">
        <v>3.75</v>
      </c>
      <c r="D165" s="20">
        <f t="shared" si="41"/>
        <v>2.3587971533177043E-2</v>
      </c>
      <c r="E165" s="17">
        <f>IF(OR($A165="",$B165="",$C165=""),"",A165*'MPTO_working_3-way'!$I164)</f>
        <v>2.2416576576576577</v>
      </c>
      <c r="F165" s="21">
        <f>IF(OR($A165="",$B165="",$C165=""),"",B165*'MPTO_working_3-way'!$I164)</f>
        <v>3.4085479452054797</v>
      </c>
      <c r="G165" s="22">
        <f>IF(OR($A165="",$B165="",$C165=""),"",C165*'MPTO_working_3-way'!$I164)</f>
        <v>3.838454893249414</v>
      </c>
      <c r="H165" s="17">
        <f>IF(OR($A165="",$B165="",$C165=""),"",'MPTO_working_3-way'!E164)</f>
        <v>2.228370805399889</v>
      </c>
      <c r="I165" s="21">
        <f>IF(OR($A165="",$B165="",$C165=""),"",'MPTO_working_3-way'!F164)</f>
        <v>3.4195324149184589</v>
      </c>
      <c r="J165" s="22">
        <f>IF(OR($A165="",$B165="",$C165=""),"",'MPTO_working_3-way'!G164)</f>
        <v>3.8639277728915218</v>
      </c>
      <c r="K165" s="17">
        <f>IF(OR($A165="",$B165="",$C165=""),"",'OddsRatio_working_3-way'!H164)</f>
        <v>2.2339648452080851</v>
      </c>
      <c r="L165" s="21">
        <f>IF(OR($A165="",$B165="",$C165=""),"",'OddsRatio_working_3-way'!I164)</f>
        <v>3.4160824280124702</v>
      </c>
      <c r="M165" s="22">
        <f>IF(OR($A165="",$B165="",$C165=""),"",'OddsRatio_working_3-way'!J164)</f>
        <v>3.8515994322035585</v>
      </c>
      <c r="N165" s="23">
        <f t="shared" si="42"/>
        <v>44.609844709513553</v>
      </c>
      <c r="O165" s="24">
        <f t="shared" si="43"/>
        <v>29.338005980130532</v>
      </c>
      <c r="P165" s="24">
        <f t="shared" si="44"/>
        <v>26.052149310355915</v>
      </c>
      <c r="Q165" t="s">
        <v>263</v>
      </c>
      <c r="R165" t="s">
        <v>362</v>
      </c>
      <c r="S165" s="48" t="s">
        <v>490</v>
      </c>
      <c r="T165" s="35">
        <v>100</v>
      </c>
      <c r="U165" s="35">
        <f t="shared" si="45"/>
        <v>68.152866242038215</v>
      </c>
      <c r="V165" s="35">
        <f t="shared" si="46"/>
        <v>68.152866242038215</v>
      </c>
      <c r="W165" s="35">
        <f t="shared" si="47"/>
        <v>60.9375</v>
      </c>
      <c r="X165" s="35">
        <f t="shared" si="48"/>
        <v>70.909633757961771</v>
      </c>
      <c r="Y165" s="35">
        <f t="shared" si="49"/>
        <v>70.909633757961771</v>
      </c>
      <c r="Z165" s="35">
        <f t="shared" si="50"/>
        <v>63.694267515923563</v>
      </c>
      <c r="AA165" s="35">
        <f t="shared" si="51"/>
        <v>-2.7567675159235563</v>
      </c>
      <c r="AB165" s="35">
        <f t="shared" si="52"/>
        <v>-2.7567675159235563</v>
      </c>
      <c r="AC165" s="35">
        <f t="shared" si="53"/>
        <v>-2.7567675159235634</v>
      </c>
      <c r="AD165" s="36"/>
      <c r="AE165" s="36"/>
      <c r="AF165">
        <v>2.0499999999999998</v>
      </c>
      <c r="AG165">
        <v>1.86</v>
      </c>
      <c r="AI165" s="36"/>
      <c r="AJ165" t="s">
        <v>446</v>
      </c>
      <c r="AK165" s="35"/>
      <c r="AL165" s="35"/>
    </row>
    <row r="166" spans="1:38" ht="15" x14ac:dyDescent="0.25">
      <c r="A166">
        <v>3.14</v>
      </c>
      <c r="B166">
        <v>3.14</v>
      </c>
      <c r="C166">
        <v>2.56</v>
      </c>
      <c r="D166" s="20">
        <f t="shared" si="41"/>
        <v>2.7567675159235527E-2</v>
      </c>
      <c r="E166" s="17">
        <f>IF(OR($A166="",$B166="",$C166=""),"",A166*'MPTO_working_3-way'!$I165)</f>
        <v>3.2265624999999996</v>
      </c>
      <c r="F166" s="21">
        <f>IF(OR($A166="",$B166="",$C166=""),"",B166*'MPTO_working_3-way'!$I165)</f>
        <v>3.2265624999999996</v>
      </c>
      <c r="G166" s="22">
        <f>IF(OR($A166="",$B166="",$C166=""),"",C166*'MPTO_working_3-way'!$I165)</f>
        <v>2.630573248407643</v>
      </c>
      <c r="H166" s="17">
        <f>IF(OR($A166="",$B166="",$C166=""),"",'MPTO_working_3-way'!E165)</f>
        <v>3.2332940040759404</v>
      </c>
      <c r="I166" s="21">
        <f>IF(OR($A166="",$B166="",$C166=""),"",'MPTO_working_3-way'!F165)</f>
        <v>3.2332940040759404</v>
      </c>
      <c r="J166" s="22">
        <f>IF(OR($A166="",$B166="",$C166=""),"",'MPTO_working_3-way'!G165)</f>
        <v>2.621673334492955</v>
      </c>
      <c r="K166" s="17">
        <f>IF(OR($A166="",$B166="",$C166=""),"",'OddsRatio_working_3-way'!H165)</f>
        <v>3.2301993363742056</v>
      </c>
      <c r="L166" s="21">
        <f>IF(OR($A166="",$B166="",$C166=""),"",'OddsRatio_working_3-way'!I165)</f>
        <v>3.2301993363742056</v>
      </c>
      <c r="M166" s="22">
        <f>IF(OR($A166="",$B166="",$C166=""),"",'OddsRatio_working_3-way'!J165)</f>
        <v>2.6257527872634396</v>
      </c>
      <c r="N166" s="23">
        <f t="shared" si="42"/>
        <v>30.992736077481847</v>
      </c>
      <c r="O166" s="24">
        <f t="shared" si="43"/>
        <v>30.992736077481847</v>
      </c>
      <c r="P166" s="24">
        <f t="shared" si="44"/>
        <v>38.014527845036319</v>
      </c>
      <c r="Q166" t="s">
        <v>374</v>
      </c>
      <c r="R166" t="s">
        <v>278</v>
      </c>
      <c r="S166" s="48" t="s">
        <v>490</v>
      </c>
      <c r="T166" s="35">
        <v>100</v>
      </c>
      <c r="U166" s="35">
        <f t="shared" si="45"/>
        <v>76.133651551312653</v>
      </c>
      <c r="V166" s="35">
        <f t="shared" si="46"/>
        <v>70.238095238095241</v>
      </c>
      <c r="W166" s="35">
        <f t="shared" si="47"/>
        <v>50.73891625615763</v>
      </c>
      <c r="X166" s="35">
        <f t="shared" si="48"/>
        <v>79.022988505747136</v>
      </c>
      <c r="Y166" s="35">
        <f t="shared" si="49"/>
        <v>73.127432192529724</v>
      </c>
      <c r="Z166" s="35">
        <f t="shared" si="50"/>
        <v>53.628253210592113</v>
      </c>
      <c r="AA166" s="35">
        <f t="shared" si="51"/>
        <v>-2.8893369544344836</v>
      </c>
      <c r="AB166" s="35">
        <f t="shared" si="52"/>
        <v>-2.8893369544344836</v>
      </c>
      <c r="AC166" s="35">
        <f t="shared" si="53"/>
        <v>-2.8893369544344836</v>
      </c>
      <c r="AD166" s="36"/>
      <c r="AE166" s="36"/>
      <c r="AF166">
        <v>2.17</v>
      </c>
      <c r="AG166">
        <v>1.75</v>
      </c>
      <c r="AI166" s="36"/>
      <c r="AJ166" t="s">
        <v>447</v>
      </c>
      <c r="AK166" s="35"/>
      <c r="AL166" s="35"/>
    </row>
    <row r="167" spans="1:38" ht="15" x14ac:dyDescent="0.25">
      <c r="A167">
        <v>4.1900000000000004</v>
      </c>
      <c r="B167">
        <v>3.36</v>
      </c>
      <c r="C167">
        <v>2.0299999999999998</v>
      </c>
      <c r="D167" s="20">
        <f t="shared" si="41"/>
        <v>2.889336954434496E-2</v>
      </c>
      <c r="E167" s="17">
        <f>IF(OR($A167="",$B167="",$C167=""),"",A167*'MPTO_working_3-way'!$I166)</f>
        <v>4.3110632183908058</v>
      </c>
      <c r="F167" s="21">
        <f>IF(OR($A167="",$B167="",$C167=""),"",B167*'MPTO_working_3-way'!$I166)</f>
        <v>3.4570817216689989</v>
      </c>
      <c r="G167" s="22">
        <f>IF(OR($A167="",$B167="",$C167=""),"",C167*'MPTO_working_3-way'!$I166)</f>
        <v>2.0886535401750201</v>
      </c>
      <c r="H167" s="17">
        <f>IF(OR($A167="",$B167="",$C167=""),"",'MPTO_working_3-way'!E166)</f>
        <v>4.3661952149480481</v>
      </c>
      <c r="I167" s="21">
        <f>IF(OR($A167="",$B167="",$C167=""),"",'MPTO_working_3-way'!F166)</f>
        <v>3.4723678152577477</v>
      </c>
      <c r="J167" s="22">
        <f>IF(OR($A167="",$B167="",$C167=""),"",'MPTO_working_3-way'!G166)</f>
        <v>2.0704803338136428</v>
      </c>
      <c r="K167" s="17">
        <f>IF(OR($A167="",$B167="",$C167=""),"",'OddsRatio_working_3-way'!H166)</f>
        <v>4.3381527182607327</v>
      </c>
      <c r="L167" s="21">
        <f>IF(OR($A167="",$B167="",$C167=""),"",'OddsRatio_working_3-way'!I166)</f>
        <v>3.469605145797908</v>
      </c>
      <c r="M167" s="22">
        <f>IF(OR($A167="",$B167="",$C167=""),"",'OddsRatio_working_3-way'!J166)</f>
        <v>2.0778361441406124</v>
      </c>
      <c r="N167" s="23">
        <f t="shared" si="42"/>
        <v>23.196133977670382</v>
      </c>
      <c r="O167" s="24">
        <f t="shared" si="43"/>
        <v>28.926131359059198</v>
      </c>
      <c r="P167" s="24">
        <f t="shared" si="44"/>
        <v>47.877734663270402</v>
      </c>
      <c r="Q167" t="s">
        <v>276</v>
      </c>
      <c r="R167" t="s">
        <v>379</v>
      </c>
      <c r="S167" s="48" t="s">
        <v>490</v>
      </c>
      <c r="T167" s="35">
        <v>100</v>
      </c>
      <c r="U167" s="35">
        <f t="shared" si="45"/>
        <v>58.15899581589958</v>
      </c>
      <c r="V167" s="35">
        <f t="shared" si="46"/>
        <v>68.652037617554868</v>
      </c>
      <c r="W167" s="35">
        <f t="shared" si="47"/>
        <v>70.326409495548958</v>
      </c>
      <c r="X167" s="35">
        <f t="shared" si="48"/>
        <v>61.021552886896181</v>
      </c>
      <c r="Y167" s="35">
        <f t="shared" si="49"/>
        <v>71.514594688551455</v>
      </c>
      <c r="Z167" s="35">
        <f t="shared" si="50"/>
        <v>73.18896656654556</v>
      </c>
      <c r="AA167" s="35">
        <f t="shared" si="51"/>
        <v>-2.8625570709966013</v>
      </c>
      <c r="AB167" s="35">
        <f t="shared" si="52"/>
        <v>-2.8625570709965871</v>
      </c>
      <c r="AC167" s="35">
        <f t="shared" si="53"/>
        <v>-2.8625570709966013</v>
      </c>
      <c r="AD167" s="36"/>
      <c r="AE167" s="36"/>
      <c r="AF167">
        <v>2.23</v>
      </c>
      <c r="AG167">
        <v>1.71</v>
      </c>
      <c r="AI167" s="36"/>
      <c r="AJ167" t="s">
        <v>447</v>
      </c>
      <c r="AK167" s="35"/>
      <c r="AL167" s="35"/>
    </row>
    <row r="168" spans="1:38" ht="15" x14ac:dyDescent="0.25">
      <c r="A168">
        <v>2.39</v>
      </c>
      <c r="B168">
        <v>3.19</v>
      </c>
      <c r="C168">
        <v>3.37</v>
      </c>
      <c r="D168" s="20">
        <f t="shared" si="41"/>
        <v>2.8625570709966075E-2</v>
      </c>
      <c r="E168" s="17">
        <f>IF(OR($A168="",$B168="",$C168=""),"",A168*'MPTO_working_3-way'!$I167)</f>
        <v>2.4584151139968191</v>
      </c>
      <c r="F168" s="21">
        <f>IF(OR($A168="",$B168="",$C168=""),"",B168*'MPTO_working_3-way'!$I167)</f>
        <v>3.2813155705647916</v>
      </c>
      <c r="G168" s="22">
        <f>IF(OR($A168="",$B168="",$C168=""),"",C168*'MPTO_working_3-way'!$I167)</f>
        <v>3.4664681732925859</v>
      </c>
      <c r="H168" s="17">
        <f>IF(OR($A168="",$B168="",$C168=""),"",'MPTO_working_3-way'!E167)</f>
        <v>2.4457760149580126</v>
      </c>
      <c r="I168" s="21">
        <f>IF(OR($A168="",$B168="",$C168=""),"",'MPTO_working_3-way'!F167)</f>
        <v>3.2901472236567955</v>
      </c>
      <c r="J168" s="22">
        <f>IF(OR($A168="",$B168="",$C168=""),"",'MPTO_working_3-way'!G167)</f>
        <v>3.4819663097906086</v>
      </c>
      <c r="K168" s="17">
        <f>IF(OR($A168="",$B168="",$C168=""),"",'OddsRatio_working_3-way'!H167)</f>
        <v>2.4513530423293219</v>
      </c>
      <c r="L168" s="21">
        <f>IF(OR($A168="",$B168="",$C168=""),"",'OddsRatio_working_3-way'!I167)</f>
        <v>3.2866641458282118</v>
      </c>
      <c r="M168" s="22">
        <f>IF(OR($A168="",$B168="",$C168=""),"",'OddsRatio_working_3-way'!J167)</f>
        <v>3.4746091441154623</v>
      </c>
      <c r="N168" s="23">
        <f t="shared" si="42"/>
        <v>40.676612924585761</v>
      </c>
      <c r="O168" s="24">
        <f t="shared" si="43"/>
        <v>30.475581470144199</v>
      </c>
      <c r="P168" s="24">
        <f t="shared" si="44"/>
        <v>28.847805605270022</v>
      </c>
      <c r="Q168" t="s">
        <v>280</v>
      </c>
      <c r="R168" t="s">
        <v>377</v>
      </c>
      <c r="S168" s="48" t="s">
        <v>490</v>
      </c>
      <c r="T168" s="35">
        <v>100</v>
      </c>
      <c r="U168" s="35">
        <f t="shared" si="45"/>
        <v>67.10526315789474</v>
      </c>
      <c r="V168" s="35">
        <f t="shared" si="46"/>
        <v>69.040247678018574</v>
      </c>
      <c r="W168" s="35">
        <f t="shared" si="47"/>
        <v>61.089494163424128</v>
      </c>
      <c r="X168" s="35">
        <f t="shared" si="48"/>
        <v>69.870258158557291</v>
      </c>
      <c r="Y168" s="35">
        <f t="shared" si="49"/>
        <v>71.80524267868114</v>
      </c>
      <c r="Z168" s="35">
        <f t="shared" si="50"/>
        <v>63.854489164086694</v>
      </c>
      <c r="AA168" s="35">
        <f t="shared" si="51"/>
        <v>-2.7649950006625517</v>
      </c>
      <c r="AB168" s="35">
        <f t="shared" si="52"/>
        <v>-2.7649950006625659</v>
      </c>
      <c r="AC168" s="35">
        <f t="shared" si="53"/>
        <v>-2.7649950006625659</v>
      </c>
      <c r="AD168" s="36"/>
      <c r="AE168" s="36"/>
      <c r="AF168">
        <v>2.21</v>
      </c>
      <c r="AG168">
        <v>1.72</v>
      </c>
      <c r="AI168" s="36"/>
      <c r="AJ168" t="s">
        <v>447</v>
      </c>
      <c r="AK168" s="35"/>
      <c r="AL168" s="35"/>
    </row>
    <row r="169" spans="1:38" ht="15" x14ac:dyDescent="0.25">
      <c r="A169">
        <v>3.04</v>
      </c>
      <c r="B169">
        <v>3.23</v>
      </c>
      <c r="C169">
        <v>2.57</v>
      </c>
      <c r="D169" s="20">
        <f t="shared" si="41"/>
        <v>2.7649950006625623E-2</v>
      </c>
      <c r="E169" s="17">
        <f>IF(OR($A169="",$B169="",$C169=""),"",A169*'MPTO_working_3-way'!$I168)</f>
        <v>3.1240558480201419</v>
      </c>
      <c r="F169" s="21">
        <f>IF(OR($A169="",$B169="",$C169=""),"",B169*'MPTO_working_3-way'!$I168)</f>
        <v>3.3193093385214008</v>
      </c>
      <c r="G169" s="22">
        <f>IF(OR($A169="",$B169="",$C169=""),"",C169*'MPTO_working_3-way'!$I168)</f>
        <v>2.6410603715170278</v>
      </c>
      <c r="H169" s="17">
        <f>IF(OR($A169="",$B169="",$C169=""),"",'MPTO_working_3-way'!E168)</f>
        <v>3.1276319177127361</v>
      </c>
      <c r="I169" s="21">
        <f>IF(OR($A169="",$B169="",$C169=""),"",'MPTO_working_3-way'!F168)</f>
        <v>3.3291067746366374</v>
      </c>
      <c r="J169" s="22">
        <f>IF(OR($A169="",$B169="",$C169=""),"",'MPTO_working_3-way'!G168)</f>
        <v>2.6323519696421158</v>
      </c>
      <c r="K169" s="17">
        <f>IF(OR($A169="",$B169="",$C169=""),"",'OddsRatio_working_3-way'!H168)</f>
        <v>3.1262402927256372</v>
      </c>
      <c r="L169" s="21">
        <f>IF(OR($A169="",$B169="",$C169=""),"",'OddsRatio_working_3-way'!I168)</f>
        <v>3.3242724768520442</v>
      </c>
      <c r="M169" s="22">
        <f>IF(OR($A169="",$B169="",$C169=""),"",'OddsRatio_working_3-way'!J168)</f>
        <v>2.6363712056761028</v>
      </c>
      <c r="N169" s="23">
        <f t="shared" si="42"/>
        <v>32.009671038171291</v>
      </c>
      <c r="O169" s="24">
        <f t="shared" si="43"/>
        <v>30.126749212396515</v>
      </c>
      <c r="P169" s="24">
        <f t="shared" si="44"/>
        <v>37.863579749432198</v>
      </c>
      <c r="Q169" t="s">
        <v>277</v>
      </c>
      <c r="R169" t="s">
        <v>378</v>
      </c>
      <c r="S169" s="48" t="s">
        <v>490</v>
      </c>
      <c r="T169" s="35">
        <v>100</v>
      </c>
      <c r="U169" s="35">
        <f t="shared" si="45"/>
        <v>61.685823754789276</v>
      </c>
      <c r="V169" s="35">
        <f t="shared" si="46"/>
        <v>69.418960244648318</v>
      </c>
      <c r="W169" s="35">
        <f t="shared" si="47"/>
        <v>66.101694915254228</v>
      </c>
      <c r="X169" s="35">
        <f t="shared" si="48"/>
        <v>64.47934484009744</v>
      </c>
      <c r="Y169" s="35">
        <f t="shared" si="49"/>
        <v>72.212481329956489</v>
      </c>
      <c r="Z169" s="35">
        <f t="shared" si="50"/>
        <v>68.895216000562414</v>
      </c>
      <c r="AA169" s="35">
        <f t="shared" si="51"/>
        <v>-2.7935210853081642</v>
      </c>
      <c r="AB169" s="35">
        <f t="shared" si="52"/>
        <v>-2.7935210853081713</v>
      </c>
      <c r="AC169" s="35">
        <f t="shared" si="53"/>
        <v>-2.7935210853081855</v>
      </c>
      <c r="AD169" s="36"/>
      <c r="AE169" s="36"/>
      <c r="AF169">
        <v>2.2999999999999998</v>
      </c>
      <c r="AG169">
        <v>1.67</v>
      </c>
      <c r="AI169" s="36"/>
      <c r="AJ169" t="s">
        <v>447</v>
      </c>
      <c r="AK169" s="35"/>
      <c r="AL169" s="35"/>
    </row>
    <row r="170" spans="1:38" ht="15" x14ac:dyDescent="0.25">
      <c r="A170">
        <v>2.61</v>
      </c>
      <c r="B170">
        <v>3.27</v>
      </c>
      <c r="C170">
        <v>2.95</v>
      </c>
      <c r="D170" s="20">
        <f t="shared" si="41"/>
        <v>2.7935210853081704E-2</v>
      </c>
      <c r="E170" s="17">
        <f>IF(OR($A170="",$B170="",$C170=""),"",A170*'MPTO_working_3-way'!$I169)</f>
        <v>2.6829109003265432</v>
      </c>
      <c r="F170" s="21">
        <f>IF(OR($A170="",$B170="",$C170=""),"",B170*'MPTO_working_3-way'!$I169)</f>
        <v>3.3613481394895772</v>
      </c>
      <c r="G170" s="22">
        <f>IF(OR($A170="",$B170="",$C170=""),"",C170*'MPTO_working_3-way'!$I169)</f>
        <v>3.0324088720165912</v>
      </c>
      <c r="H170" s="17">
        <f>IF(OR($A170="",$B170="",$C170=""),"",'MPTO_working_3-way'!E169)</f>
        <v>2.6750125238324682</v>
      </c>
      <c r="I170" s="21">
        <f>IF(OR($A170="",$B170="",$C170=""),"",'MPTO_working_3-way'!F169)</f>
        <v>3.3726965173063026</v>
      </c>
      <c r="J170" s="22">
        <f>IF(OR($A170="",$B170="",$C170=""),"",'MPTO_working_3-way'!G169)</f>
        <v>3.0333242773866589</v>
      </c>
      <c r="K170" s="17">
        <f>IF(OR($A170="",$B170="",$C170=""),"",'OddsRatio_working_3-way'!H169)</f>
        <v>2.6787297522638367</v>
      </c>
      <c r="L170" s="21">
        <f>IF(OR($A170="",$B170="",$C170=""),"",'OddsRatio_working_3-way'!I169)</f>
        <v>3.3669046817632986</v>
      </c>
      <c r="M170" s="22">
        <f>IF(OR($A170="",$B170="",$C170=""),"",'OddsRatio_working_3-way'!J169)</f>
        <v>3.0332441098847718</v>
      </c>
      <c r="N170" s="23">
        <f t="shared" si="42"/>
        <v>37.272948567851721</v>
      </c>
      <c r="O170" s="24">
        <f t="shared" si="43"/>
        <v>29.749968122964216</v>
      </c>
      <c r="P170" s="24">
        <f t="shared" si="44"/>
        <v>32.97708330918406</v>
      </c>
      <c r="Q170" t="s">
        <v>275</v>
      </c>
      <c r="R170" t="s">
        <v>274</v>
      </c>
      <c r="S170" s="48" t="s">
        <v>490</v>
      </c>
      <c r="T170" s="35">
        <v>100</v>
      </c>
      <c r="U170" s="35">
        <f t="shared" si="45"/>
        <v>19.35483870967742</v>
      </c>
      <c r="V170" s="35">
        <f t="shared" si="46"/>
        <v>84.496124031007753</v>
      </c>
      <c r="W170" s="35">
        <f t="shared" si="47"/>
        <v>92.401215805471125</v>
      </c>
      <c r="X170" s="35">
        <f t="shared" si="48"/>
        <v>23.102660163521122</v>
      </c>
      <c r="Y170" s="35">
        <f t="shared" si="49"/>
        <v>88.243945484851466</v>
      </c>
      <c r="Z170" s="35">
        <f t="shared" si="50"/>
        <v>96.149037259314824</v>
      </c>
      <c r="AA170" s="35">
        <f t="shared" si="51"/>
        <v>-3.7478214538437022</v>
      </c>
      <c r="AB170" s="35">
        <f t="shared" si="52"/>
        <v>-3.7478214538437129</v>
      </c>
      <c r="AC170" s="35">
        <f t="shared" si="53"/>
        <v>-3.7478214538436987</v>
      </c>
      <c r="AD170" s="36"/>
      <c r="AE170" s="36"/>
      <c r="AF170">
        <v>2.0099999999999998</v>
      </c>
      <c r="AG170">
        <v>1.88</v>
      </c>
      <c r="AI170" s="36"/>
      <c r="AJ170" t="s">
        <v>447</v>
      </c>
      <c r="AK170" s="35"/>
      <c r="AL170" s="35"/>
    </row>
    <row r="171" spans="1:38" ht="15" x14ac:dyDescent="0.25">
      <c r="A171">
        <v>1.24</v>
      </c>
      <c r="B171">
        <v>6.45</v>
      </c>
      <c r="C171">
        <v>13.16</v>
      </c>
      <c r="D171" s="20">
        <f t="shared" si="41"/>
        <v>3.7478214538437138E-2</v>
      </c>
      <c r="E171" s="17">
        <f>IF(OR($A171="",$B171="",$C171=""),"",A171*'MPTO_working_3-way'!$I170)</f>
        <v>1.286472986027662</v>
      </c>
      <c r="F171" s="21">
        <f>IF(OR($A171="",$B171="",$C171=""),"",B171*'MPTO_working_3-way'!$I170)</f>
        <v>6.6917344837729198</v>
      </c>
      <c r="G171" s="22">
        <f>IF(OR($A171="",$B171="",$C171=""),"",C171*'MPTO_working_3-way'!$I170)</f>
        <v>13.653213303325833</v>
      </c>
      <c r="H171" s="17">
        <f>IF(OR($A171="",$B171="",$C171=""),"",'MPTO_working_3-way'!E170)</f>
        <v>1.2595110802784892</v>
      </c>
      <c r="I171" s="21">
        <f>IF(OR($A171="",$B171="",$C171=""),"",'MPTO_working_3-way'!F170)</f>
        <v>7.0152782196501819</v>
      </c>
      <c r="J171" s="22">
        <f>IF(OR($A171="",$B171="",$C171=""),"",'MPTO_working_3-way'!G170)</f>
        <v>15.749245858205391</v>
      </c>
      <c r="K171" s="17">
        <f>IF(OR($A171="",$B171="",$C171=""),"",'OddsRatio_working_3-way'!H170)</f>
        <v>1.2667565882597038</v>
      </c>
      <c r="L171" s="21">
        <f>IF(OR($A171="",$B171="",$C171=""),"",'OddsRatio_working_3-way'!I170)</f>
        <v>7.0575975250641072</v>
      </c>
      <c r="M171" s="22">
        <f>IF(OR($A171="",$B171="",$C171=""),"",'OddsRatio_working_3-way'!J170)</f>
        <v>14.515667138491661</v>
      </c>
      <c r="N171" s="23">
        <f t="shared" si="42"/>
        <v>77.731908159826517</v>
      </c>
      <c r="O171" s="24">
        <f t="shared" si="43"/>
        <v>14.943808700493777</v>
      </c>
      <c r="P171" s="24">
        <f t="shared" si="44"/>
        <v>7.3242831396797019</v>
      </c>
      <c r="Q171" t="s">
        <v>285</v>
      </c>
      <c r="R171" t="s">
        <v>194</v>
      </c>
      <c r="S171" s="48" t="s">
        <v>490</v>
      </c>
      <c r="T171" s="35">
        <v>100</v>
      </c>
      <c r="U171" s="35">
        <f t="shared" si="45"/>
        <v>38.271604938271601</v>
      </c>
      <c r="V171" s="35">
        <f t="shared" si="46"/>
        <v>76.076555023923447</v>
      </c>
      <c r="W171" s="35">
        <f t="shared" si="47"/>
        <v>82.486865148861654</v>
      </c>
      <c r="X171" s="35">
        <f t="shared" si="48"/>
        <v>41.436579827214914</v>
      </c>
      <c r="Y171" s="35">
        <f t="shared" si="49"/>
        <v>79.241529912866753</v>
      </c>
      <c r="Z171" s="35">
        <f t="shared" si="50"/>
        <v>85.651840037804945</v>
      </c>
      <c r="AA171" s="35">
        <f t="shared" si="51"/>
        <v>-3.1649748889433127</v>
      </c>
      <c r="AB171" s="35">
        <f t="shared" si="52"/>
        <v>-3.1649748889433056</v>
      </c>
      <c r="AC171" s="35">
        <f t="shared" si="53"/>
        <v>-3.1649748889432914</v>
      </c>
      <c r="AD171" s="36"/>
      <c r="AE171" s="36"/>
      <c r="AF171">
        <v>1.54</v>
      </c>
      <c r="AG171">
        <v>2.56</v>
      </c>
      <c r="AI171" s="36"/>
      <c r="AJ171" t="s">
        <v>439</v>
      </c>
      <c r="AK171" s="35"/>
      <c r="AL171" s="35"/>
    </row>
    <row r="172" spans="1:38" ht="15" x14ac:dyDescent="0.25">
      <c r="A172">
        <v>1.62</v>
      </c>
      <c r="B172">
        <v>4.18</v>
      </c>
      <c r="C172">
        <v>5.71</v>
      </c>
      <c r="D172" s="20">
        <f t="shared" si="41"/>
        <v>3.1649748889432949E-2</v>
      </c>
      <c r="E172" s="17">
        <f>IF(OR($A172="",$B172="",$C172=""),"",A172*'MPTO_working_3-way'!$I171)</f>
        <v>1.6712725932008814</v>
      </c>
      <c r="F172" s="21">
        <f>IF(OR($A172="",$B172="",$C172=""),"",B172*'MPTO_working_3-way'!$I171)</f>
        <v>4.3122959503578295</v>
      </c>
      <c r="G172" s="22">
        <f>IF(OR($A172="",$B172="",$C172=""),"",C172*'MPTO_working_3-way'!$I171)</f>
        <v>5.8907200661586625</v>
      </c>
      <c r="H172" s="17">
        <f>IF(OR($A172="",$B172="",$C172=""),"",'MPTO_working_3-way'!E171)</f>
        <v>1.6481686265044053</v>
      </c>
      <c r="I172" s="21">
        <f>IF(OR($A172="",$B172="",$C172=""),"",'MPTO_working_3-way'!F171)</f>
        <v>4.3728361723953801</v>
      </c>
      <c r="J172" s="22">
        <f>IF(OR($A172="",$B172="",$C172=""),"",'MPTO_working_3-way'!G171)</f>
        <v>6.0760195517938351</v>
      </c>
      <c r="K172" s="17">
        <f>IF(OR($A172="",$B172="",$C172=""),"",'OddsRatio_working_3-way'!H171)</f>
        <v>1.6561242917194001</v>
      </c>
      <c r="L172" s="21">
        <f>IF(OR($A172="",$B172="",$C172=""),"",'OddsRatio_working_3-way'!I171)</f>
        <v>4.3652826575285344</v>
      </c>
      <c r="M172" s="22">
        <f>IF(OR($A172="",$B172="",$C172=""),"",'OddsRatio_working_3-way'!J171)</f>
        <v>5.98442808709415</v>
      </c>
      <c r="N172" s="23">
        <f t="shared" si="42"/>
        <v>59.834643616381214</v>
      </c>
      <c r="O172" s="24">
        <f t="shared" si="43"/>
        <v>23.189503028358271</v>
      </c>
      <c r="P172" s="24">
        <f t="shared" si="44"/>
        <v>16.975853355260519</v>
      </c>
      <c r="Q172" t="s">
        <v>388</v>
      </c>
      <c r="R172" t="s">
        <v>281</v>
      </c>
      <c r="S172" s="48" t="s">
        <v>490</v>
      </c>
      <c r="T172" s="35">
        <v>100</v>
      </c>
      <c r="U172" s="35">
        <f t="shared" si="45"/>
        <v>7.4074074074074066</v>
      </c>
      <c r="V172" s="35">
        <f t="shared" si="46"/>
        <v>92.424242424242422</v>
      </c>
      <c r="W172" s="35">
        <f t="shared" si="47"/>
        <v>97.194163860830528</v>
      </c>
      <c r="X172" s="35">
        <f t="shared" si="48"/>
        <v>10.381593714927048</v>
      </c>
      <c r="Y172" s="35">
        <f t="shared" si="49"/>
        <v>95.398428731762053</v>
      </c>
      <c r="Z172" s="35">
        <f t="shared" si="50"/>
        <v>100.16835016835014</v>
      </c>
      <c r="AA172" s="35">
        <f t="shared" si="51"/>
        <v>-2.9741863075196413</v>
      </c>
      <c r="AB172" s="35">
        <f t="shared" si="52"/>
        <v>-2.9741863075196306</v>
      </c>
      <c r="AC172" s="35">
        <f t="shared" si="53"/>
        <v>-2.9741863075196164</v>
      </c>
      <c r="AD172" s="36"/>
      <c r="AE172" s="36"/>
      <c r="AF172">
        <v>1.76</v>
      </c>
      <c r="AG172">
        <v>2.15</v>
      </c>
      <c r="AI172" s="36"/>
      <c r="AJ172" t="s">
        <v>439</v>
      </c>
      <c r="AK172" s="35"/>
      <c r="AL172" s="35"/>
    </row>
    <row r="173" spans="1:38" ht="15" x14ac:dyDescent="0.25">
      <c r="A173">
        <v>1.08</v>
      </c>
      <c r="B173">
        <v>13.2</v>
      </c>
      <c r="C173">
        <v>35.64</v>
      </c>
      <c r="D173" s="20">
        <f t="shared" si="41"/>
        <v>2.9741863075196218E-2</v>
      </c>
      <c r="E173" s="17">
        <f>IF(OR($A173="",$B173="",$C173=""),"",A173*'MPTO_working_3-way'!$I172)</f>
        <v>1.1121212121212121</v>
      </c>
      <c r="F173" s="21">
        <f>IF(OR($A173="",$B173="",$C173=""),"",B173*'MPTO_working_3-way'!$I172)</f>
        <v>13.59259259259259</v>
      </c>
      <c r="G173" s="22">
        <f>IF(OR($A173="",$B173="",$C173=""),"",C173*'MPTO_working_3-way'!$I172)</f>
        <v>36.699999999999996</v>
      </c>
      <c r="H173" s="17">
        <f>IF(OR($A173="",$B173="",$C173=""),"",'MPTO_working_3-way'!E172)</f>
        <v>1.091688789054523</v>
      </c>
      <c r="I173" s="21">
        <f>IF(OR($A173="",$B173="",$C173=""),"",'MPTO_working_3-way'!F172)</f>
        <v>15.187499999999984</v>
      </c>
      <c r="J173" s="22">
        <f>IF(OR($A173="",$B173="",$C173=""),"",'MPTO_working_3-way'!G172)</f>
        <v>55.113402061855474</v>
      </c>
      <c r="K173" s="17">
        <f>IF(OR($A173="",$B173="",$C173=""),"",'OddsRatio_working_3-way'!H172)</f>
        <v>1.095905177513371</v>
      </c>
      <c r="L173" s="21">
        <f>IF(OR($A173="",$B173="",$C173=""),"",'OddsRatio_working_3-way'!I172)</f>
        <v>15.625539570789073</v>
      </c>
      <c r="M173" s="22">
        <f>IF(OR($A173="",$B173="",$C173=""),"",'OddsRatio_working_3-way'!J172)</f>
        <v>42.526941863289629</v>
      </c>
      <c r="N173" s="23">
        <f t="shared" si="42"/>
        <v>89.918256130790198</v>
      </c>
      <c r="O173" s="24">
        <f t="shared" si="43"/>
        <v>7.3569482288828354</v>
      </c>
      <c r="P173" s="24">
        <f t="shared" si="44"/>
        <v>2.7247956403269757</v>
      </c>
      <c r="Q173" t="s">
        <v>387</v>
      </c>
      <c r="R173" t="s">
        <v>385</v>
      </c>
      <c r="S173" s="48" t="s">
        <v>490</v>
      </c>
      <c r="T173" s="35">
        <v>100</v>
      </c>
      <c r="U173" s="35">
        <f t="shared" si="45"/>
        <v>84.54404945904173</v>
      </c>
      <c r="V173" s="35">
        <f t="shared" si="46"/>
        <v>76.470588235294116</v>
      </c>
      <c r="W173" s="35">
        <f t="shared" si="47"/>
        <v>35.897435897435898</v>
      </c>
      <c r="X173" s="35">
        <f t="shared" si="48"/>
        <v>87.631975867269986</v>
      </c>
      <c r="Y173" s="35">
        <f t="shared" si="49"/>
        <v>79.558514643522372</v>
      </c>
      <c r="Z173" s="35">
        <f t="shared" si="50"/>
        <v>38.985362305664154</v>
      </c>
      <c r="AA173" s="35">
        <f t="shared" si="51"/>
        <v>-3.087926408228256</v>
      </c>
      <c r="AB173" s="35">
        <f t="shared" si="52"/>
        <v>-3.087926408228256</v>
      </c>
      <c r="AC173" s="35">
        <f t="shared" si="53"/>
        <v>-3.087926408228256</v>
      </c>
      <c r="AD173" s="36"/>
      <c r="AE173" s="36"/>
      <c r="AF173">
        <v>1.22</v>
      </c>
      <c r="AG173">
        <v>4.3899999999999997</v>
      </c>
      <c r="AI173" s="36"/>
      <c r="AJ173" t="s">
        <v>439</v>
      </c>
      <c r="AK173" s="35"/>
      <c r="AL173" s="35"/>
    </row>
    <row r="174" spans="1:38" ht="15" x14ac:dyDescent="0.25">
      <c r="A174">
        <v>6.47</v>
      </c>
      <c r="B174">
        <v>4.25</v>
      </c>
      <c r="C174">
        <v>1.56</v>
      </c>
      <c r="D174" s="20">
        <f t="shared" si="41"/>
        <v>3.0879264082282365E-2</v>
      </c>
      <c r="E174" s="17">
        <f>IF(OR($A174="",$B174="",$C174=""),"",A174*'MPTO_working_3-way'!$I173)</f>
        <v>6.6697888386123667</v>
      </c>
      <c r="F174" s="21">
        <f>IF(OR($A174="",$B174="",$C174=""),"",B174*'MPTO_working_3-way'!$I173)</f>
        <v>4.3812368723497004</v>
      </c>
      <c r="G174" s="22">
        <f>IF(OR($A174="",$B174="",$C174=""),"",C174*'MPTO_working_3-way'!$I173)</f>
        <v>1.6081716519683606</v>
      </c>
      <c r="H174" s="17">
        <f>IF(OR($A174="",$B174="",$C174=""),"",'MPTO_working_3-way'!E173)</f>
        <v>6.9316201105281845</v>
      </c>
      <c r="I174" s="21">
        <f>IF(OR($A174="",$B174="",$C174=""),"",'MPTO_working_3-way'!F173)</f>
        <v>4.4444241063719554</v>
      </c>
      <c r="J174" s="22">
        <f>IF(OR($A174="",$B174="",$C174=""),"",'MPTO_working_3-way'!G173)</f>
        <v>1.5854580443746848</v>
      </c>
      <c r="K174" s="17">
        <f>IF(OR($A174="",$B174="",$C174=""),"",'OddsRatio_working_3-way'!H173)</f>
        <v>6.7936346035654509</v>
      </c>
      <c r="L174" s="21">
        <f>IF(OR($A174="",$B174="",$C174=""),"",'OddsRatio_working_3-way'!I173)</f>
        <v>4.4422874701257262</v>
      </c>
      <c r="M174" s="22">
        <f>IF(OR($A174="",$B174="",$C174=""),"",'OddsRatio_working_3-way'!J173)</f>
        <v>1.593132610237048</v>
      </c>
      <c r="N174" s="23">
        <f t="shared" si="42"/>
        <v>14.992978401517846</v>
      </c>
      <c r="O174" s="24">
        <f t="shared" si="43"/>
        <v>22.824604766545985</v>
      </c>
      <c r="P174" s="24">
        <f t="shared" si="44"/>
        <v>62.18241683193618</v>
      </c>
      <c r="Q174" t="s">
        <v>384</v>
      </c>
      <c r="R174" t="s">
        <v>381</v>
      </c>
      <c r="S174" s="48" t="s">
        <v>490</v>
      </c>
      <c r="T174" s="35">
        <v>100</v>
      </c>
      <c r="U174" s="35">
        <f t="shared" si="45"/>
        <v>63.63636363636364</v>
      </c>
      <c r="V174" s="35">
        <f t="shared" si="46"/>
        <v>71.590909090909093</v>
      </c>
      <c r="W174" s="35">
        <f t="shared" si="47"/>
        <v>61.977186311787079</v>
      </c>
      <c r="X174" s="35">
        <f t="shared" si="48"/>
        <v>66.431904597303841</v>
      </c>
      <c r="Y174" s="35">
        <f t="shared" si="49"/>
        <v>74.386450051849295</v>
      </c>
      <c r="Z174" s="35">
        <f t="shared" si="50"/>
        <v>64.772727272727266</v>
      </c>
      <c r="AA174" s="35">
        <f t="shared" si="51"/>
        <v>-2.7955409609402011</v>
      </c>
      <c r="AB174" s="35">
        <f t="shared" si="52"/>
        <v>-2.7955409609402011</v>
      </c>
      <c r="AC174" s="35">
        <f t="shared" si="53"/>
        <v>-2.7955409609401869</v>
      </c>
      <c r="AD174" s="36"/>
      <c r="AE174" s="36"/>
      <c r="AF174">
        <v>1.83</v>
      </c>
      <c r="AG174">
        <v>2.0499999999999998</v>
      </c>
      <c r="AI174" s="36"/>
      <c r="AJ174" t="s">
        <v>439</v>
      </c>
      <c r="AK174" s="35"/>
      <c r="AL174" s="35"/>
    </row>
    <row r="175" spans="1:38" ht="15" x14ac:dyDescent="0.25">
      <c r="A175">
        <v>2.75</v>
      </c>
      <c r="B175">
        <v>3.52</v>
      </c>
      <c r="C175">
        <v>2.63</v>
      </c>
      <c r="D175" s="20">
        <f t="shared" si="41"/>
        <v>2.7955409609401904E-2</v>
      </c>
      <c r="E175" s="17">
        <f>IF(OR($A175="",$B175="",$C175=""),"",A175*'MPTO_working_3-way'!$I174)</f>
        <v>2.8268773764258555</v>
      </c>
      <c r="F175" s="21">
        <f>IF(OR($A175="",$B175="",$C175=""),"",B175*'MPTO_working_3-way'!$I174)</f>
        <v>3.6184030418250948</v>
      </c>
      <c r="G175" s="22">
        <f>IF(OR($A175="",$B175="",$C175=""),"",C175*'MPTO_working_3-way'!$I174)</f>
        <v>2.7035227272727269</v>
      </c>
      <c r="H175" s="17">
        <f>IF(OR($A175="",$B175="",$C175=""),"",'MPTO_working_3-way'!E174)</f>
        <v>2.8223242957603349</v>
      </c>
      <c r="I175" s="21">
        <f>IF(OR($A175="",$B175="",$C175=""),"",'MPTO_working_3-way'!F174)</f>
        <v>3.6393751965614842</v>
      </c>
      <c r="J175" s="22">
        <f>IF(OR($A175="",$B175="",$C175=""),"",'MPTO_working_3-way'!G174)</f>
        <v>2.6960742437774234</v>
      </c>
      <c r="K175" s="17">
        <f>IF(OR($A175="",$B175="",$C175=""),"",'OddsRatio_working_3-way'!H174)</f>
        <v>2.8250171778287236</v>
      </c>
      <c r="L175" s="21">
        <f>IF(OR($A175="",$B175="",$C175=""),"",'OddsRatio_working_3-way'!I174)</f>
        <v>3.6280247360733626</v>
      </c>
      <c r="M175" s="22">
        <f>IF(OR($A175="",$B175="",$C175=""),"",'OddsRatio_working_3-way'!J174)</f>
        <v>2.6998731427776117</v>
      </c>
      <c r="N175" s="23">
        <f t="shared" si="42"/>
        <v>35.374721533352947</v>
      </c>
      <c r="O175" s="24">
        <f t="shared" si="43"/>
        <v>27.636501197931995</v>
      </c>
      <c r="P175" s="24">
        <f t="shared" si="44"/>
        <v>36.988777268715069</v>
      </c>
      <c r="Q175" t="s">
        <v>480</v>
      </c>
      <c r="R175" t="s">
        <v>282</v>
      </c>
      <c r="S175" s="48" t="s">
        <v>490</v>
      </c>
      <c r="T175" s="35">
        <v>100</v>
      </c>
      <c r="U175" s="35">
        <f t="shared" si="45"/>
        <v>59.183673469387763</v>
      </c>
      <c r="V175" s="35">
        <f t="shared" si="46"/>
        <v>67.948717948717942</v>
      </c>
      <c r="W175" s="35">
        <f t="shared" si="47"/>
        <v>70.059880239520965</v>
      </c>
      <c r="X175" s="35">
        <f t="shared" si="48"/>
        <v>61.991401811761094</v>
      </c>
      <c r="Y175" s="35">
        <f t="shared" si="49"/>
        <v>70.756446291091279</v>
      </c>
      <c r="Z175" s="35">
        <f t="shared" si="50"/>
        <v>72.867608581894288</v>
      </c>
      <c r="AA175" s="35">
        <f t="shared" si="51"/>
        <v>-2.8077283423733306</v>
      </c>
      <c r="AB175" s="35">
        <f t="shared" si="52"/>
        <v>-2.8077283423733377</v>
      </c>
      <c r="AC175" s="35">
        <f t="shared" si="53"/>
        <v>-2.8077283423733235</v>
      </c>
      <c r="AD175" s="36"/>
      <c r="AE175" s="36"/>
      <c r="AF175">
        <v>1.85</v>
      </c>
      <c r="AG175">
        <v>2.0499999999999998</v>
      </c>
      <c r="AI175" s="36"/>
      <c r="AJ175" t="s">
        <v>439</v>
      </c>
      <c r="AK175" s="35"/>
      <c r="AL175" s="35"/>
    </row>
    <row r="176" spans="1:38" ht="15" x14ac:dyDescent="0.25">
      <c r="A176">
        <v>2.4500000000000002</v>
      </c>
      <c r="B176">
        <v>3.12</v>
      </c>
      <c r="C176">
        <v>3.34</v>
      </c>
      <c r="D176" s="20">
        <f t="shared" si="41"/>
        <v>2.8077283423733501E-2</v>
      </c>
      <c r="E176" s="17">
        <f>IF(OR($A176="",$B176="",$C176=""),"",A176*'MPTO_working_3-way'!$I175)</f>
        <v>2.5187893443881473</v>
      </c>
      <c r="F176" s="21">
        <f>IF(OR($A176="",$B176="",$C176=""),"",B176*'MPTO_working_3-way'!$I175)</f>
        <v>3.2076011242820486</v>
      </c>
      <c r="G176" s="22">
        <f>IF(OR($A176="",$B176="",$C176=""),"",C176*'MPTO_working_3-way'!$I175)</f>
        <v>3.4337781266352696</v>
      </c>
      <c r="H176" s="17">
        <f>IF(OR($A176="",$B176="",$C176=""),"",'MPTO_working_3-way'!E175)</f>
        <v>2.5074963431673871</v>
      </c>
      <c r="I176" s="21">
        <f>IF(OR($A176="",$B176="",$C176=""),"",'MPTO_working_3-way'!F175)</f>
        <v>3.2138454928130731</v>
      </c>
      <c r="J176" s="22">
        <f>IF(OR($A176="",$B176="",$C176=""),"",'MPTO_working_3-way'!G175)</f>
        <v>3.4477753029912908</v>
      </c>
      <c r="K176" s="17">
        <f>IF(OR($A176="",$B176="",$C176=""),"",'OddsRatio_working_3-way'!H175)</f>
        <v>2.5125629372517118</v>
      </c>
      <c r="L176" s="21">
        <f>IF(OR($A176="",$B176="",$C176=""),"",'OddsRatio_working_3-way'!I175)</f>
        <v>3.2114713289473293</v>
      </c>
      <c r="M176" s="22">
        <f>IF(OR($A176="",$B176="",$C176=""),"",'OddsRatio_working_3-way'!J175)</f>
        <v>3.4409636366682772</v>
      </c>
      <c r="N176" s="23">
        <f t="shared" si="42"/>
        <v>39.701613087573044</v>
      </c>
      <c r="O176" s="24">
        <f t="shared" si="43"/>
        <v>31.175946174536527</v>
      </c>
      <c r="P176" s="24">
        <f t="shared" si="44"/>
        <v>29.122440737890415</v>
      </c>
      <c r="Q176" t="s">
        <v>390</v>
      </c>
      <c r="R176" t="s">
        <v>428</v>
      </c>
      <c r="S176" s="48" t="s">
        <v>490</v>
      </c>
      <c r="T176" s="35">
        <v>100</v>
      </c>
      <c r="U176" s="35">
        <f t="shared" si="45"/>
        <v>90.706319702602244</v>
      </c>
      <c r="V176" s="35">
        <f t="shared" si="46"/>
        <v>80.879541108986615</v>
      </c>
      <c r="W176" s="35">
        <f t="shared" si="47"/>
        <v>25.373134328358205</v>
      </c>
      <c r="X176" s="35">
        <f t="shared" si="48"/>
        <v>93.747324562655166</v>
      </c>
      <c r="Y176" s="35">
        <f t="shared" si="49"/>
        <v>83.920545969039551</v>
      </c>
      <c r="Z176" s="35">
        <f t="shared" si="50"/>
        <v>28.414139188411152</v>
      </c>
      <c r="AA176" s="35">
        <f t="shared" si="51"/>
        <v>-3.0410048600529223</v>
      </c>
      <c r="AB176" s="35">
        <f t="shared" si="52"/>
        <v>-3.0410048600529365</v>
      </c>
      <c r="AC176" s="35">
        <f t="shared" si="53"/>
        <v>-3.0410048600529471</v>
      </c>
      <c r="AD176" s="36"/>
      <c r="AE176" s="36"/>
      <c r="AF176">
        <v>2.36</v>
      </c>
      <c r="AG176">
        <v>1.64</v>
      </c>
      <c r="AI176" s="36"/>
      <c r="AJ176" t="s">
        <v>440</v>
      </c>
      <c r="AK176" s="35"/>
      <c r="AL176" s="35"/>
    </row>
    <row r="177" spans="1:38" ht="15" x14ac:dyDescent="0.25">
      <c r="A177">
        <v>10.76</v>
      </c>
      <c r="B177">
        <v>5.23</v>
      </c>
      <c r="C177">
        <v>1.34</v>
      </c>
      <c r="D177" s="20">
        <f t="shared" si="41"/>
        <v>3.0410048600529427E-2</v>
      </c>
      <c r="E177" s="17">
        <f>IF(OR($A177="",$B177="",$C177=""),"",A177*'MPTO_working_3-way'!$I176)</f>
        <v>11.087212122941697</v>
      </c>
      <c r="F177" s="21">
        <f>IF(OR($A177="",$B177="",$C177=""),"",B177*'MPTO_working_3-way'!$I176)</f>
        <v>5.389044554180769</v>
      </c>
      <c r="G177" s="22">
        <f>IF(OR($A177="",$B177="",$C177=""),"",C177*'MPTO_working_3-way'!$I176)</f>
        <v>1.3807494651247094</v>
      </c>
      <c r="H177" s="17">
        <f>IF(OR($A177="",$B177="",$C177=""),"",'MPTO_working_3-way'!E176)</f>
        <v>12.077277167063361</v>
      </c>
      <c r="I177" s="21">
        <f>IF(OR($A177="",$B177="",$C177=""),"",'MPTO_working_3-way'!F176)</f>
        <v>5.5227898850330472</v>
      </c>
      <c r="J177" s="22">
        <f>IF(OR($A177="",$B177="",$C177=""),"",'MPTO_working_3-way'!G176)</f>
        <v>1.3584520650156484</v>
      </c>
      <c r="K177" s="17">
        <f>IF(OR($A177="",$B177="",$C177=""),"",'OddsRatio_working_3-way'!H176)</f>
        <v>11.482560961603108</v>
      </c>
      <c r="L177" s="21">
        <f>IF(OR($A177="",$B177="",$C177=""),"",'OddsRatio_working_3-way'!I176)</f>
        <v>5.5431591052849543</v>
      </c>
      <c r="M177" s="22">
        <f>IF(OR($A177="",$B177="",$C177=""),"",'OddsRatio_working_3-way'!J176)</f>
        <v>1.3651711810394527</v>
      </c>
      <c r="N177" s="23">
        <f t="shared" si="42"/>
        <v>9.0193999078523692</v>
      </c>
      <c r="O177" s="24">
        <f t="shared" si="43"/>
        <v>18.55616501118384</v>
      </c>
      <c r="P177" s="24">
        <f t="shared" si="44"/>
        <v>72.424435080963789</v>
      </c>
      <c r="Q177" t="s">
        <v>287</v>
      </c>
      <c r="R177" t="s">
        <v>196</v>
      </c>
      <c r="S177" s="48" t="s">
        <v>490</v>
      </c>
      <c r="T177" s="35">
        <v>100</v>
      </c>
      <c r="U177" s="35">
        <f t="shared" si="45"/>
        <v>53.051643192488264</v>
      </c>
      <c r="V177" s="35">
        <f t="shared" si="46"/>
        <v>70.674486803519059</v>
      </c>
      <c r="W177" s="35">
        <f t="shared" si="47"/>
        <v>73.474801061007966</v>
      </c>
      <c r="X177" s="35">
        <f t="shared" si="48"/>
        <v>55.850712135472982</v>
      </c>
      <c r="Y177" s="35">
        <f t="shared" si="49"/>
        <v>73.473555746503777</v>
      </c>
      <c r="Z177" s="35">
        <f t="shared" si="50"/>
        <v>76.27387000399267</v>
      </c>
      <c r="AA177" s="35">
        <f t="shared" si="51"/>
        <v>-2.799068942984718</v>
      </c>
      <c r="AB177" s="35">
        <f t="shared" si="52"/>
        <v>-2.799068942984718</v>
      </c>
      <c r="AC177" s="35">
        <f t="shared" si="53"/>
        <v>-2.7990689429847038</v>
      </c>
      <c r="AD177" s="36"/>
      <c r="AE177" s="36"/>
      <c r="AF177">
        <v>1.8</v>
      </c>
      <c r="AG177">
        <v>2.09</v>
      </c>
      <c r="AI177" s="36"/>
      <c r="AJ177" t="s">
        <v>440</v>
      </c>
      <c r="AK177" s="35"/>
      <c r="AL177" s="35"/>
    </row>
    <row r="178" spans="1:38" s="35" customFormat="1" ht="15" x14ac:dyDescent="0.25">
      <c r="A178">
        <v>2.13</v>
      </c>
      <c r="B178">
        <v>3.41</v>
      </c>
      <c r="C178">
        <v>3.77</v>
      </c>
      <c r="D178" s="20">
        <f t="shared" si="41"/>
        <v>2.7990689429847171E-2</v>
      </c>
      <c r="E178" s="17">
        <f>IF(OR($A178="",$B178="",$C178=""),"",A178*'MPTO_working_3-way'!$I177)</f>
        <v>2.1896201684855745</v>
      </c>
      <c r="F178" s="21">
        <f>IF(OR($A178="",$B178="",$C178=""),"",B178*'MPTO_working_3-way'!$I177)</f>
        <v>3.5054482509557792</v>
      </c>
      <c r="G178" s="22">
        <f>IF(OR($A178="",$B178="",$C178=""),"",C178*'MPTO_working_3-way'!$I177)</f>
        <v>3.8755248991505238</v>
      </c>
      <c r="H178" s="17">
        <f>IF(OR($A178="",$B178="",$C178=""),"",'MPTO_working_3-way'!E177)</f>
        <v>2.1731886239706886</v>
      </c>
      <c r="I178" s="21">
        <f>IF(OR($A178="",$B178="",$C178=""),"",'MPTO_working_3-way'!F177)</f>
        <v>3.5220580949767237</v>
      </c>
      <c r="J178" s="22">
        <f>IF(OR($A178="",$B178="",$C178=""),"",'MPTO_working_3-way'!G177)</f>
        <v>3.907444219050535</v>
      </c>
      <c r="K178" s="17">
        <f>IF(OR($A178="",$B178="",$C178=""),"",'OddsRatio_working_3-way'!H177)</f>
        <v>2.1799597811048379</v>
      </c>
      <c r="L178" s="21">
        <f>IF(OR($A178="",$B178="",$C178=""),"",'OddsRatio_working_3-way'!I177)</f>
        <v>3.5165513915598767</v>
      </c>
      <c r="M178" s="22">
        <f>IF(OR($A178="",$B178="",$C178=""),"",'OddsRatio_working_3-way'!J177)</f>
        <v>3.8924677820003537</v>
      </c>
      <c r="N178" s="23">
        <f t="shared" si="42"/>
        <v>45.67002142164403</v>
      </c>
      <c r="O178" s="24">
        <f t="shared" si="43"/>
        <v>28.527022178328963</v>
      </c>
      <c r="P178" s="24">
        <f t="shared" si="44"/>
        <v>25.802956400027</v>
      </c>
      <c r="Q178" t="s">
        <v>392</v>
      </c>
      <c r="R178" t="s">
        <v>389</v>
      </c>
      <c r="S178" s="48" t="s">
        <v>490</v>
      </c>
      <c r="T178" s="35">
        <v>100</v>
      </c>
      <c r="U178" s="35">
        <f t="shared" si="45"/>
        <v>58.50622406639004</v>
      </c>
      <c r="V178" s="35">
        <f t="shared" si="46"/>
        <v>69.969969969969966</v>
      </c>
      <c r="W178" s="35">
        <f t="shared" si="47"/>
        <v>68.847352024922117</v>
      </c>
      <c r="X178" s="35">
        <f t="shared" si="48"/>
        <v>61.182678005107903</v>
      </c>
      <c r="Y178" s="35">
        <f t="shared" si="49"/>
        <v>72.646423908687837</v>
      </c>
      <c r="Z178" s="35">
        <f t="shared" si="50"/>
        <v>71.523805963639987</v>
      </c>
      <c r="AA178" s="35">
        <f t="shared" si="51"/>
        <v>-2.676453938717863</v>
      </c>
      <c r="AB178" s="35">
        <f t="shared" si="52"/>
        <v>-2.6764539387178701</v>
      </c>
      <c r="AC178" s="35">
        <f t="shared" si="53"/>
        <v>-2.6764539387178701</v>
      </c>
      <c r="AD178" s="36"/>
      <c r="AE178" s="36"/>
      <c r="AF178">
        <v>2.02</v>
      </c>
      <c r="AG178">
        <v>1.87</v>
      </c>
      <c r="AH178" s="36"/>
      <c r="AI178" s="36"/>
      <c r="AJ178" t="s">
        <v>440</v>
      </c>
    </row>
    <row r="179" spans="1:38" ht="15" x14ac:dyDescent="0.25">
      <c r="A179">
        <v>2.41</v>
      </c>
      <c r="B179">
        <v>3.33</v>
      </c>
      <c r="C179">
        <v>3.21</v>
      </c>
      <c r="D179" s="20">
        <f t="shared" si="41"/>
        <v>2.676453938717871E-2</v>
      </c>
      <c r="E179" s="17">
        <f>IF(OR($A179="",$B179="",$C179=""),"",A179*'MPTO_working_3-way'!$I178)</f>
        <v>2.4745025399231007</v>
      </c>
      <c r="F179" s="21">
        <f>IF(OR($A179="",$B179="",$C179=""),"",B179*'MPTO_working_3-way'!$I178)</f>
        <v>3.4191259161593051</v>
      </c>
      <c r="G179" s="22">
        <f>IF(OR($A179="",$B179="",$C179=""),"",C179*'MPTO_working_3-way'!$I178)</f>
        <v>3.2959141714328437</v>
      </c>
      <c r="H179" s="17">
        <f>IF(OR($A179="",$B179="",$C179=""),"",'MPTO_working_3-way'!E178)</f>
        <v>2.4629556313125205</v>
      </c>
      <c r="I179" s="21">
        <f>IF(OR($A179="",$B179="",$C179=""),"",'MPTO_working_3-way'!F178)</f>
        <v>3.4319588248279338</v>
      </c>
      <c r="J179" s="22">
        <f>IF(OR($A179="",$B179="",$C179=""),"",'MPTO_working_3-way'!G178)</f>
        <v>3.304638424028516</v>
      </c>
      <c r="K179" s="17">
        <f>IF(OR($A179="",$B179="",$C179=""),"",'OddsRatio_working_3-way'!H178)</f>
        <v>2.4680718016990411</v>
      </c>
      <c r="L179" s="21">
        <f>IF(OR($A179="",$B179="",$C179=""),"",'OddsRatio_working_3-way'!I178)</f>
        <v>3.4259626226657911</v>
      </c>
      <c r="M179" s="22">
        <f>IF(OR($A179="",$B179="",$C179=""),"",'OddsRatio_working_3-way'!J178)</f>
        <v>3.3010203416701285</v>
      </c>
      <c r="N179" s="23">
        <f t="shared" si="42"/>
        <v>40.412163005137863</v>
      </c>
      <c r="O179" s="24">
        <f t="shared" si="43"/>
        <v>29.24724109380848</v>
      </c>
      <c r="P179" s="24">
        <f t="shared" si="44"/>
        <v>30.340595901053657</v>
      </c>
      <c r="Q179" t="s">
        <v>289</v>
      </c>
      <c r="R179" t="s">
        <v>393</v>
      </c>
      <c r="S179" s="48" t="s">
        <v>490</v>
      </c>
      <c r="T179" s="35">
        <v>100</v>
      </c>
      <c r="U179" s="35">
        <f t="shared" si="45"/>
        <v>89.082969432314414</v>
      </c>
      <c r="V179" s="35">
        <f t="shared" si="46"/>
        <v>79.797979797979792</v>
      </c>
      <c r="W179" s="35">
        <f t="shared" si="47"/>
        <v>28.057553956834536</v>
      </c>
      <c r="X179" s="35">
        <f t="shared" si="48"/>
        <v>92.144466245185669</v>
      </c>
      <c r="Y179" s="35">
        <f t="shared" si="49"/>
        <v>82.859476610851061</v>
      </c>
      <c r="Z179" s="35">
        <f t="shared" si="50"/>
        <v>31.11905076970579</v>
      </c>
      <c r="AA179" s="35">
        <f t="shared" si="51"/>
        <v>-3.0614968128712547</v>
      </c>
      <c r="AB179" s="35">
        <f t="shared" si="52"/>
        <v>-3.061496812871269</v>
      </c>
      <c r="AC179" s="35">
        <f t="shared" si="53"/>
        <v>-3.0614968128712547</v>
      </c>
      <c r="AD179" s="36"/>
      <c r="AE179" s="36"/>
      <c r="AF179">
        <v>2.14</v>
      </c>
      <c r="AG179">
        <v>1.76</v>
      </c>
      <c r="AI179" s="36"/>
      <c r="AJ179" t="s">
        <v>440</v>
      </c>
      <c r="AK179" s="35"/>
      <c r="AL179" s="35"/>
    </row>
    <row r="180" spans="1:38" ht="15" x14ac:dyDescent="0.25">
      <c r="A180">
        <v>9.16</v>
      </c>
      <c r="B180">
        <v>4.95</v>
      </c>
      <c r="C180">
        <v>1.39</v>
      </c>
      <c r="D180" s="20">
        <f t="shared" si="41"/>
        <v>3.0614968128712672E-2</v>
      </c>
      <c r="E180" s="17">
        <f>IF(OR($A180="",$B180="",$C180=""),"",A180*'MPTO_working_3-way'!$I179)</f>
        <v>9.4404331080590076</v>
      </c>
      <c r="F180" s="21">
        <f>IF(OR($A180="",$B180="",$C180=""),"",B180*'MPTO_working_3-way'!$I179)</f>
        <v>5.1015440922371278</v>
      </c>
      <c r="G180" s="22">
        <f>IF(OR($A180="",$B180="",$C180=""),"",C180*'MPTO_working_3-way'!$I179)</f>
        <v>1.4325548056989106</v>
      </c>
      <c r="H180" s="17">
        <f>IF(OR($A180="",$B180="",$C180=""),"",'MPTO_working_3-way'!E179)</f>
        <v>10.104550133123274</v>
      </c>
      <c r="I180" s="21">
        <f>IF(OR($A180="",$B180="",$C180=""),"",'MPTO_working_3-way'!F179)</f>
        <v>5.2133508401971129</v>
      </c>
      <c r="J180" s="22">
        <f>IF(OR($A180="",$B180="",$C180=""),"",'MPTO_working_3-way'!G179)</f>
        <v>1.4100007695951453</v>
      </c>
      <c r="K180" s="17">
        <f>IF(OR($A180="",$B180="",$C180=""),"",'OddsRatio_working_3-way'!H179)</f>
        <v>9.7247083365476321</v>
      </c>
      <c r="L180" s="21">
        <f>IF(OR($A180="",$B180="",$C180=""),"",'OddsRatio_working_3-way'!I179)</f>
        <v>5.2233575893827391</v>
      </c>
      <c r="M180" s="22">
        <f>IF(OR($A180="",$B180="",$C180=""),"",'OddsRatio_working_3-way'!J179)</f>
        <v>1.4169897366732325</v>
      </c>
      <c r="N180" s="23">
        <f t="shared" si="42"/>
        <v>10.592734343367475</v>
      </c>
      <c r="O180" s="24">
        <f t="shared" si="43"/>
        <v>19.601908401059813</v>
      </c>
      <c r="P180" s="24">
        <f t="shared" si="44"/>
        <v>69.805357255572716</v>
      </c>
      <c r="Q180" t="s">
        <v>459</v>
      </c>
      <c r="R180" t="s">
        <v>474</v>
      </c>
      <c r="S180" s="48" t="s">
        <v>490</v>
      </c>
      <c r="T180" s="35">
        <v>100</v>
      </c>
      <c r="U180" s="35">
        <f t="shared" si="45"/>
        <v>65.870307167235495</v>
      </c>
      <c r="V180" s="35">
        <f t="shared" si="46"/>
        <v>67.320261437908499</v>
      </c>
      <c r="W180" s="35">
        <f t="shared" si="47"/>
        <v>64.539007092198588</v>
      </c>
      <c r="X180" s="35">
        <f t="shared" si="48"/>
        <v>68.140731469892927</v>
      </c>
      <c r="Y180" s="35">
        <f t="shared" si="49"/>
        <v>69.590685740565931</v>
      </c>
      <c r="Z180" s="35">
        <f t="shared" si="50"/>
        <v>66.809431394856006</v>
      </c>
      <c r="AA180" s="35">
        <f t="shared" si="51"/>
        <v>-2.2704243026574318</v>
      </c>
      <c r="AB180" s="35">
        <f t="shared" si="52"/>
        <v>-2.2704243026574318</v>
      </c>
      <c r="AC180" s="35">
        <f t="shared" si="53"/>
        <v>-2.2704243026574176</v>
      </c>
      <c r="AD180" s="36"/>
      <c r="AE180" s="36"/>
      <c r="AF180">
        <v>1.81</v>
      </c>
      <c r="AG180">
        <v>2.0699999999999998</v>
      </c>
      <c r="AI180" s="36"/>
      <c r="AJ180" t="s">
        <v>455</v>
      </c>
      <c r="AK180" s="35"/>
      <c r="AL180" s="35"/>
    </row>
    <row r="181" spans="1:38" s="35" customFormat="1" ht="15" x14ac:dyDescent="0.25">
      <c r="A181">
        <v>2.93</v>
      </c>
      <c r="B181">
        <v>3.06</v>
      </c>
      <c r="C181">
        <v>2.82</v>
      </c>
      <c r="D181" s="20">
        <f t="shared" si="41"/>
        <v>2.2704243026574256E-2</v>
      </c>
      <c r="E181" s="17">
        <f>IF(OR($A181="",$B181="",$C181=""),"",A181*'MPTO_working_3-way'!$I180)</f>
        <v>2.9965234320678626</v>
      </c>
      <c r="F181" s="21">
        <f>IF(OR($A181="",$B181="",$C181=""),"",B181*'MPTO_working_3-way'!$I180)</f>
        <v>3.1294749836613174</v>
      </c>
      <c r="G181" s="22">
        <f>IF(OR($A181="",$B181="",$C181=""),"",C181*'MPTO_working_3-way'!$I180)</f>
        <v>2.8840259653349394</v>
      </c>
      <c r="H181" s="17">
        <f>IF(OR($A181="",$B181="",$C181=""),"",'MPTO_working_3-way'!E180)</f>
        <v>2.996444592770767</v>
      </c>
      <c r="I181" s="21">
        <f>IF(OR($A181="",$B181="",$C181=""),"",'MPTO_working_3-way'!F180)</f>
        <v>3.1325444924777468</v>
      </c>
      <c r="J181" s="22">
        <f>IF(OR($A181="",$B181="",$C181=""),"",'MPTO_working_3-way'!G180)</f>
        <v>2.8814968729671091</v>
      </c>
      <c r="K181" s="17">
        <f>IF(OR($A181="",$B181="",$C181=""),"",'OddsRatio_working_3-way'!H180)</f>
        <v>2.9965221427304876</v>
      </c>
      <c r="L181" s="21">
        <f>IF(OR($A181="",$B181="",$C181=""),"",'OddsRatio_working_3-way'!I180)</f>
        <v>3.1310029088211411</v>
      </c>
      <c r="M181" s="22">
        <f>IF(OR($A181="",$B181="",$C181=""),"",'OddsRatio_working_3-way'!J180)</f>
        <v>2.8827307252691643</v>
      </c>
      <c r="N181" s="23">
        <f t="shared" si="42"/>
        <v>33.37200668275478</v>
      </c>
      <c r="O181" s="24">
        <f t="shared" si="43"/>
        <v>31.954241692964541</v>
      </c>
      <c r="P181" s="24">
        <f t="shared" si="44"/>
        <v>34.673751624280676</v>
      </c>
      <c r="Q181" t="s">
        <v>305</v>
      </c>
      <c r="R181" t="s">
        <v>309</v>
      </c>
      <c r="S181" s="48" t="s">
        <v>490</v>
      </c>
      <c r="T181" s="35">
        <v>100</v>
      </c>
      <c r="U181" s="35">
        <f t="shared" si="45"/>
        <v>87.908101571946801</v>
      </c>
      <c r="V181" s="35">
        <f t="shared" si="46"/>
        <v>79.209979209979196</v>
      </c>
      <c r="W181" s="35">
        <f t="shared" si="47"/>
        <v>30.069930069930074</v>
      </c>
      <c r="X181" s="35">
        <f t="shared" si="48"/>
        <v>90.720090720090724</v>
      </c>
      <c r="Y181" s="35">
        <f t="shared" si="49"/>
        <v>82.021968358123146</v>
      </c>
      <c r="Z181" s="35">
        <f t="shared" si="50"/>
        <v>32.881919218073996</v>
      </c>
      <c r="AA181" s="35">
        <f t="shared" si="51"/>
        <v>-2.8119891481439225</v>
      </c>
      <c r="AB181" s="35">
        <f t="shared" si="52"/>
        <v>-2.811989148143951</v>
      </c>
      <c r="AC181" s="35">
        <f t="shared" si="53"/>
        <v>-2.8119891481439225</v>
      </c>
      <c r="AD181" s="36"/>
      <c r="AE181" s="36"/>
      <c r="AF181">
        <v>2.54</v>
      </c>
      <c r="AG181">
        <v>1.57</v>
      </c>
      <c r="AH181" s="36"/>
      <c r="AI181" s="36"/>
      <c r="AJ181" t="s">
        <v>442</v>
      </c>
    </row>
    <row r="182" spans="1:38" s="35" customFormat="1" ht="15" x14ac:dyDescent="0.25">
      <c r="A182">
        <v>8.27</v>
      </c>
      <c r="B182">
        <v>4.8099999999999996</v>
      </c>
      <c r="C182">
        <v>1.43</v>
      </c>
      <c r="D182" s="20">
        <f t="shared" si="41"/>
        <v>2.8119891481439341E-2</v>
      </c>
      <c r="E182" s="17">
        <f>IF(OR($A182="",$B182="",$C182=""),"",A182*'MPTO_working_3-way'!$I181)</f>
        <v>8.502551502551503</v>
      </c>
      <c r="F182" s="21">
        <f>IF(OR($A182="",$B182="",$C182=""),"",B182*'MPTO_working_3-way'!$I181)</f>
        <v>4.9452566780257232</v>
      </c>
      <c r="G182" s="22">
        <f>IF(OR($A182="",$B182="",$C182=""),"",C182*'MPTO_working_3-way'!$I181)</f>
        <v>1.4702114448184582</v>
      </c>
      <c r="H182" s="17">
        <f>IF(OR($A182="",$B182="",$C182=""),"",'MPTO_working_3-way'!E181)</f>
        <v>8.9649364831446956</v>
      </c>
      <c r="I182" s="21">
        <f>IF(OR($A182="",$B182="",$C182=""),"",'MPTO_working_3-way'!F181)</f>
        <v>5.0371004931971948</v>
      </c>
      <c r="J182" s="22">
        <f>IF(OR($A182="",$B182="",$C182=""),"",'MPTO_working_3-way'!G181)</f>
        <v>1.4494278628416646</v>
      </c>
      <c r="K182" s="17">
        <f>IF(OR($A182="",$B182="",$C182=""),"",'OddsRatio_working_3-way'!H181)</f>
        <v>8.710024091796619</v>
      </c>
      <c r="L182" s="21">
        <f>IF(OR($A182="",$B182="",$C182=""),"",'OddsRatio_working_3-way'!I181)</f>
        <v>5.0406040976265638</v>
      </c>
      <c r="M182" s="22">
        <f>IF(OR($A182="",$B182="",$C182=""),"",'OddsRatio_working_3-way'!J181)</f>
        <v>1.4560261842465676</v>
      </c>
      <c r="N182" s="23">
        <f t="shared" si="42"/>
        <v>11.761175450685753</v>
      </c>
      <c r="O182" s="24">
        <f t="shared" si="43"/>
        <v>20.221397292551181</v>
      </c>
      <c r="P182" s="24">
        <f t="shared" si="44"/>
        <v>68.017427256763057</v>
      </c>
      <c r="Q182" t="s">
        <v>201</v>
      </c>
      <c r="R182" t="s">
        <v>402</v>
      </c>
      <c r="S182" s="48" t="s">
        <v>490</v>
      </c>
      <c r="T182" s="35">
        <v>100</v>
      </c>
      <c r="U182" s="35">
        <f t="shared" si="45"/>
        <v>43.181818181818187</v>
      </c>
      <c r="V182" s="35">
        <f t="shared" si="46"/>
        <v>71.509971509971507</v>
      </c>
      <c r="W182" s="35">
        <f t="shared" si="47"/>
        <v>82.817869415807564</v>
      </c>
      <c r="X182" s="35">
        <f t="shared" si="48"/>
        <v>45.672159074220929</v>
      </c>
      <c r="Y182" s="35">
        <f t="shared" si="49"/>
        <v>74.000312402374263</v>
      </c>
      <c r="Z182" s="35">
        <f t="shared" si="50"/>
        <v>85.30821030821032</v>
      </c>
      <c r="AA182" s="35">
        <f t="shared" si="51"/>
        <v>-2.4903408924027417</v>
      </c>
      <c r="AB182" s="35">
        <f t="shared" si="52"/>
        <v>-2.4903408924027559</v>
      </c>
      <c r="AC182" s="35">
        <f t="shared" si="53"/>
        <v>-2.4903408924027559</v>
      </c>
      <c r="AD182" s="36"/>
      <c r="AE182" s="36"/>
      <c r="AF182">
        <v>1.75</v>
      </c>
      <c r="AG182">
        <v>2.1800000000000002</v>
      </c>
      <c r="AH182" s="36"/>
      <c r="AI182" s="36"/>
      <c r="AJ182" t="s">
        <v>442</v>
      </c>
    </row>
    <row r="183" spans="1:38" ht="15" x14ac:dyDescent="0.25">
      <c r="A183">
        <v>1.76</v>
      </c>
      <c r="B183">
        <v>3.51</v>
      </c>
      <c r="C183">
        <v>5.82</v>
      </c>
      <c r="D183" s="20">
        <f t="shared" si="41"/>
        <v>2.4903408924027648E-2</v>
      </c>
      <c r="E183" s="17">
        <f>IF(OR($A183="",$B183="",$C183=""),"",A183*'MPTO_working_3-way'!$I182)</f>
        <v>1.8038299997062888</v>
      </c>
      <c r="F183" s="21">
        <f>IF(OR($A183="",$B183="",$C183=""),"",B183*'MPTO_working_3-way'!$I182)</f>
        <v>3.5974109653233368</v>
      </c>
      <c r="G183" s="22">
        <f>IF(OR($A183="",$B183="",$C183=""),"",C183*'MPTO_working_3-way'!$I182)</f>
        <v>5.964937839937841</v>
      </c>
      <c r="H183" s="17">
        <f>IF(OR($A183="",$B183="",$C183=""),"",'MPTO_working_3-way'!E182)</f>
        <v>1.7860948455181549</v>
      </c>
      <c r="I183" s="21">
        <f>IF(OR($A183="",$B183="",$C183=""),"",'MPTO_working_3-way'!F182)</f>
        <v>3.6153401233857809</v>
      </c>
      <c r="J183" s="22">
        <f>IF(OR($A183="",$B183="",$C183=""),"",'MPTO_working_3-way'!G182)</f>
        <v>6.1154535422163514</v>
      </c>
      <c r="K183" s="17">
        <f>IF(OR($A183="",$B183="",$C183=""),"",'OddsRatio_working_3-way'!H182)</f>
        <v>1.7928670798859585</v>
      </c>
      <c r="L183" s="21">
        <f>IF(OR($A183="",$B183="",$C183=""),"",'OddsRatio_working_3-way'!I182)</f>
        <v>3.6185478559391515</v>
      </c>
      <c r="M183" s="22">
        <f>IF(OR($A183="",$B183="",$C183=""),"",'OddsRatio_working_3-way'!J182)</f>
        <v>6.0284464803293671</v>
      </c>
      <c r="N183" s="23">
        <f t="shared" si="42"/>
        <v>55.4375966783359</v>
      </c>
      <c r="O183" s="24">
        <f t="shared" si="43"/>
        <v>27.797769274607177</v>
      </c>
      <c r="P183" s="24">
        <f t="shared" si="44"/>
        <v>16.764634047056905</v>
      </c>
      <c r="Q183" t="s">
        <v>306</v>
      </c>
      <c r="R183" t="s">
        <v>429</v>
      </c>
      <c r="S183" s="48" t="s">
        <v>490</v>
      </c>
      <c r="T183" s="35">
        <v>100</v>
      </c>
      <c r="U183" s="35">
        <f t="shared" si="45"/>
        <v>69.512195121951223</v>
      </c>
      <c r="V183" s="35">
        <f t="shared" si="46"/>
        <v>69.230769230769241</v>
      </c>
      <c r="W183" s="35">
        <f t="shared" si="47"/>
        <v>59.016393442622956</v>
      </c>
      <c r="X183" s="35">
        <f t="shared" si="48"/>
        <v>71.752837326607818</v>
      </c>
      <c r="Y183" s="35">
        <f t="shared" si="49"/>
        <v>71.471411435425836</v>
      </c>
      <c r="Z183" s="35">
        <f t="shared" si="50"/>
        <v>61.257035647279558</v>
      </c>
      <c r="AA183" s="35">
        <f t="shared" si="51"/>
        <v>-2.240642204656595</v>
      </c>
      <c r="AB183" s="35">
        <f t="shared" si="52"/>
        <v>-2.240642204656595</v>
      </c>
      <c r="AC183" s="35">
        <f t="shared" si="53"/>
        <v>-2.2406422046566021</v>
      </c>
      <c r="AD183" s="36"/>
      <c r="AE183" s="36"/>
      <c r="AF183">
        <v>2.2400000000000002</v>
      </c>
      <c r="AG183">
        <v>1.71</v>
      </c>
      <c r="AI183" s="36"/>
      <c r="AJ183" t="s">
        <v>442</v>
      </c>
      <c r="AK183" s="35"/>
      <c r="AL183" s="35"/>
    </row>
    <row r="184" spans="1:38" ht="15" x14ac:dyDescent="0.25">
      <c r="A184">
        <v>3.28</v>
      </c>
      <c r="B184">
        <v>3.25</v>
      </c>
      <c r="C184">
        <v>2.44</v>
      </c>
      <c r="D184" s="20">
        <f t="shared" si="41"/>
        <v>2.2406422046566066E-2</v>
      </c>
      <c r="E184" s="17">
        <f>IF(OR($A184="",$B184="",$C184=""),"",A184*'MPTO_working_3-way'!$I183)</f>
        <v>3.3534930643127363</v>
      </c>
      <c r="F184" s="21">
        <f>IF(OR($A184="",$B184="",$C184=""),"",B184*'MPTO_working_3-way'!$I183)</f>
        <v>3.3228208716513397</v>
      </c>
      <c r="G184" s="22">
        <f>IF(OR($A184="",$B184="",$C184=""),"",C184*'MPTO_working_3-way'!$I183)</f>
        <v>2.4946716697936213</v>
      </c>
      <c r="H184" s="17">
        <f>IF(OR($A184="",$B184="",$C184=""),"",'MPTO_working_3-way'!E183)</f>
        <v>3.3623702988727637</v>
      </c>
      <c r="I184" s="21">
        <f>IF(OR($A184="",$B184="",$C184=""),"",'MPTO_working_3-way'!F183)</f>
        <v>3.3308518448955899</v>
      </c>
      <c r="J184" s="22">
        <f>IF(OR($A184="",$B184="",$C184=""),"",'MPTO_working_3-way'!G183)</f>
        <v>2.4852916820608213</v>
      </c>
      <c r="K184" s="17">
        <f>IF(OR($A184="",$B184="",$C184=""),"",'OddsRatio_working_3-way'!H183)</f>
        <v>3.3583398694022639</v>
      </c>
      <c r="L184" s="21">
        <f>IF(OR($A184="",$B184="",$C184=""),"",'OddsRatio_working_3-way'!I183)</f>
        <v>3.3273090816469715</v>
      </c>
      <c r="M184" s="22">
        <f>IF(OR($A184="",$B184="",$C184=""),"",'OddsRatio_working_3-way'!J183)</f>
        <v>2.4894778122540617</v>
      </c>
      <c r="N184" s="23">
        <f t="shared" si="42"/>
        <v>29.819653144412861</v>
      </c>
      <c r="O184" s="24">
        <f t="shared" si="43"/>
        <v>30.094911481130517</v>
      </c>
      <c r="P184" s="24">
        <f t="shared" si="44"/>
        <v>40.085435374456623</v>
      </c>
      <c r="Q184" t="s">
        <v>398</v>
      </c>
      <c r="R184" t="s">
        <v>311</v>
      </c>
      <c r="S184" s="48" t="s">
        <v>490</v>
      </c>
      <c r="T184" s="35">
        <v>100</v>
      </c>
      <c r="U184" s="35">
        <f t="shared" si="45"/>
        <v>48.186528497409334</v>
      </c>
      <c r="V184" s="35">
        <f t="shared" si="46"/>
        <v>70.238095238095241</v>
      </c>
      <c r="W184" s="35">
        <f t="shared" si="47"/>
        <v>77.528089887640448</v>
      </c>
      <c r="X184" s="35">
        <f t="shared" si="48"/>
        <v>52.233814874264304</v>
      </c>
      <c r="Y184" s="35">
        <f t="shared" si="49"/>
        <v>74.285381614950225</v>
      </c>
      <c r="Z184" s="35">
        <f t="shared" si="50"/>
        <v>81.575376264495446</v>
      </c>
      <c r="AA184" s="35">
        <f t="shared" si="51"/>
        <v>-4.0472863768549701</v>
      </c>
      <c r="AB184" s="35">
        <f t="shared" si="52"/>
        <v>-4.0472863768549843</v>
      </c>
      <c r="AC184" s="35">
        <f t="shared" si="53"/>
        <v>-4.0472863768549985</v>
      </c>
      <c r="AD184" s="36"/>
      <c r="AE184" s="36"/>
      <c r="AF184">
        <v>1.97</v>
      </c>
      <c r="AG184">
        <v>1.93</v>
      </c>
      <c r="AI184" s="36"/>
      <c r="AJ184" t="s">
        <v>442</v>
      </c>
      <c r="AK184" s="35"/>
      <c r="AL184" s="35"/>
    </row>
    <row r="185" spans="1:38" s="35" customFormat="1" ht="17.25" customHeight="1" x14ac:dyDescent="0.25">
      <c r="A185">
        <v>1.93</v>
      </c>
      <c r="B185">
        <v>3.36</v>
      </c>
      <c r="C185">
        <v>4.45</v>
      </c>
      <c r="D185" s="20">
        <f t="shared" si="41"/>
        <v>4.047286376854986E-2</v>
      </c>
      <c r="E185" s="17">
        <f>IF(OR($A185="",$B185="",$C185=""),"",A185*'MPTO_working_3-way'!$I184)</f>
        <v>2.008112627073301</v>
      </c>
      <c r="F185" s="21">
        <f>IF(OR($A185="",$B185="",$C185=""),"",B185*'MPTO_working_3-way'!$I184)</f>
        <v>3.4959888222623272</v>
      </c>
      <c r="G185" s="22">
        <f>IF(OR($A185="",$B185="",$C185=""),"",C185*'MPTO_working_3-way'!$I184)</f>
        <v>4.630104243770047</v>
      </c>
      <c r="H185" s="17">
        <f>IF(OR($A185="",$B185="",$C185=""),"",'MPTO_working_3-way'!E184)</f>
        <v>1.9815958868395622</v>
      </c>
      <c r="I185" s="21">
        <f>IF(OR($A185="",$B185="",$C185=""),"",'MPTO_working_3-way'!F184)</f>
        <v>3.5195393364219862</v>
      </c>
      <c r="J185" s="22">
        <f>IF(OR($A185="",$B185="",$C185=""),"",'MPTO_working_3-way'!G184)</f>
        <v>4.7342175576902257</v>
      </c>
      <c r="K185" s="17">
        <f>IF(OR($A185="",$B185="",$C185=""),"",'OddsRatio_working_3-way'!H184)</f>
        <v>1.9919833018396078</v>
      </c>
      <c r="L185" s="21">
        <f>IF(OR($A185="",$B185="",$C185=""),"",'OddsRatio_working_3-way'!I184)</f>
        <v>3.5172909595069628</v>
      </c>
      <c r="M185" s="22">
        <f>IF(OR($A185="",$B185="",$C185=""),"",'OddsRatio_working_3-way'!J184)</f>
        <v>4.6799380552114496</v>
      </c>
      <c r="N185" s="23">
        <f t="shared" si="42"/>
        <v>49.798003683560204</v>
      </c>
      <c r="O185" s="24">
        <f t="shared" si="43"/>
        <v>28.604210449187857</v>
      </c>
      <c r="P185" s="24">
        <f t="shared" si="44"/>
        <v>21.59778586725195</v>
      </c>
      <c r="Q185" t="s">
        <v>409</v>
      </c>
      <c r="R185" t="s">
        <v>407</v>
      </c>
      <c r="S185" s="48" t="s">
        <v>490</v>
      </c>
      <c r="T185" s="35">
        <v>100</v>
      </c>
      <c r="U185" s="35">
        <f t="shared" si="45"/>
        <v>55.357142857142868</v>
      </c>
      <c r="V185" s="35">
        <f t="shared" si="46"/>
        <v>68.152866242038215</v>
      </c>
      <c r="W185" s="35">
        <f t="shared" si="47"/>
        <v>72.602739726027394</v>
      </c>
      <c r="X185" s="35">
        <f t="shared" si="48"/>
        <v>59.244394031934377</v>
      </c>
      <c r="Y185" s="35">
        <f t="shared" si="49"/>
        <v>72.040117416829744</v>
      </c>
      <c r="Z185" s="35">
        <f t="shared" si="50"/>
        <v>76.48999090081891</v>
      </c>
      <c r="AA185" s="35">
        <f t="shared" si="51"/>
        <v>-3.8872511747915084</v>
      </c>
      <c r="AB185" s="35">
        <f t="shared" si="52"/>
        <v>-3.8872511747915297</v>
      </c>
      <c r="AC185" s="35">
        <f t="shared" si="53"/>
        <v>-3.8872511747915155</v>
      </c>
      <c r="AD185" s="36"/>
      <c r="AE185" s="36"/>
      <c r="AF185">
        <v>2.42</v>
      </c>
      <c r="AG185">
        <v>1.58</v>
      </c>
      <c r="AH185" s="36"/>
      <c r="AI185" s="36"/>
      <c r="AJ185" t="s">
        <v>443</v>
      </c>
    </row>
    <row r="186" spans="1:38" s="35" customFormat="1" ht="15" x14ac:dyDescent="0.25">
      <c r="A186">
        <v>2.2400000000000002</v>
      </c>
      <c r="B186">
        <v>3.14</v>
      </c>
      <c r="C186">
        <v>3.65</v>
      </c>
      <c r="D186" s="20">
        <f t="shared" si="41"/>
        <v>3.8872511747915173E-2</v>
      </c>
      <c r="E186" s="17">
        <f>IF(OR($A186="",$B186="",$C186=""),"",A186*'MPTO_working_3-way'!$I185)</f>
        <v>2.3270744263153302</v>
      </c>
      <c r="F186" s="21">
        <f>IF(OR($A186="",$B186="",$C186=""),"",B186*'MPTO_working_3-way'!$I185)</f>
        <v>3.2620596868884539</v>
      </c>
      <c r="G186" s="22">
        <f>IF(OR($A186="",$B186="",$C186=""),"",C186*'MPTO_working_3-way'!$I185)</f>
        <v>3.7918846678798901</v>
      </c>
      <c r="H186" s="17">
        <f>IF(OR($A186="",$B186="",$C186=""),"",'MPTO_working_3-way'!E185)</f>
        <v>2.3069590451291955</v>
      </c>
      <c r="I186" s="21">
        <f>IF(OR($A186="",$B186="",$C186=""),"",'MPTO_working_3-way'!F185)</f>
        <v>3.2731742062486928</v>
      </c>
      <c r="J186" s="22">
        <f>IF(OR($A186="",$B186="",$C186=""),"",'MPTO_working_3-way'!G185)</f>
        <v>3.8311959902182964</v>
      </c>
      <c r="K186" s="17">
        <f>IF(OR($A186="",$B186="",$C186=""),"",'OddsRatio_working_3-way'!H185)</f>
        <v>2.3155582433858237</v>
      </c>
      <c r="L186" s="21">
        <f>IF(OR($A186="",$B186="",$C186=""),"",'OddsRatio_working_3-way'!I185)</f>
        <v>3.2703989039077919</v>
      </c>
      <c r="M186" s="22">
        <f>IF(OR($A186="",$B186="",$C186=""),"",'OddsRatio_working_3-way'!J185)</f>
        <v>3.811475278203575</v>
      </c>
      <c r="N186" s="23">
        <f t="shared" si="42"/>
        <v>42.972411569293527</v>
      </c>
      <c r="O186" s="24">
        <f t="shared" si="43"/>
        <v>30.655478316948248</v>
      </c>
      <c r="P186" s="24">
        <f t="shared" si="44"/>
        <v>26.372110113758225</v>
      </c>
      <c r="Q186" t="s">
        <v>431</v>
      </c>
      <c r="R186" t="s">
        <v>315</v>
      </c>
      <c r="S186" s="48" t="s">
        <v>490</v>
      </c>
      <c r="T186" s="35">
        <v>100</v>
      </c>
      <c r="U186" s="35">
        <f t="shared" si="45"/>
        <v>54.545454545454554</v>
      </c>
      <c r="V186" s="35">
        <f t="shared" si="46"/>
        <v>66.996699669967001</v>
      </c>
      <c r="W186" s="35">
        <f t="shared" si="47"/>
        <v>74.489795918367349</v>
      </c>
      <c r="X186" s="35">
        <f t="shared" si="48"/>
        <v>58.51350441166565</v>
      </c>
      <c r="Y186" s="35">
        <f t="shared" si="49"/>
        <v>70.964749536178104</v>
      </c>
      <c r="Z186" s="35">
        <f t="shared" si="50"/>
        <v>78.457845784578467</v>
      </c>
      <c r="AA186" s="35">
        <f t="shared" si="51"/>
        <v>-3.9680498662110963</v>
      </c>
      <c r="AB186" s="35">
        <f t="shared" si="52"/>
        <v>-3.9680498662111034</v>
      </c>
      <c r="AC186" s="35">
        <f t="shared" si="53"/>
        <v>-3.9680498662111177</v>
      </c>
      <c r="AD186" s="36"/>
      <c r="AE186" s="36"/>
      <c r="AF186">
        <v>2.2000000000000002</v>
      </c>
      <c r="AG186">
        <v>1.7</v>
      </c>
      <c r="AH186" s="36"/>
      <c r="AI186" s="36"/>
      <c r="AJ186" t="s">
        <v>443</v>
      </c>
    </row>
    <row r="187" spans="1:38" ht="15" x14ac:dyDescent="0.25">
      <c r="A187">
        <v>2.2000000000000002</v>
      </c>
      <c r="B187">
        <v>3.03</v>
      </c>
      <c r="C187">
        <v>3.92</v>
      </c>
      <c r="D187" s="20">
        <f t="shared" si="41"/>
        <v>3.9680498662111097E-2</v>
      </c>
      <c r="E187" s="17">
        <f>IF(OR($A187="",$B187="",$C187=""),"",A187*'MPTO_working_3-way'!$I186)</f>
        <v>2.2872970970566446</v>
      </c>
      <c r="F187" s="21">
        <f>IF(OR($A187="",$B187="",$C187=""),"",B187*'MPTO_working_3-way'!$I186)</f>
        <v>3.1502319109461965</v>
      </c>
      <c r="G187" s="22">
        <f>IF(OR($A187="",$B187="",$C187=""),"",C187*'MPTO_working_3-way'!$I186)</f>
        <v>4.0755475547554756</v>
      </c>
      <c r="H187" s="17">
        <f>IF(OR($A187="",$B187="",$C187=""),"",'MPTO_working_3-way'!E186)</f>
        <v>2.2659365613054954</v>
      </c>
      <c r="I187" s="21">
        <f>IF(OR($A187="",$B187="",$C187=""),"",'MPTO_working_3-way'!F186)</f>
        <v>3.1565041763438226</v>
      </c>
      <c r="J187" s="22">
        <f>IF(OR($A187="",$B187="",$C187=""),"",'MPTO_working_3-way'!G186)</f>
        <v>4.1343633709401137</v>
      </c>
      <c r="K187" s="17">
        <f>IF(OR($A187="",$B187="",$C187=""),"",'OddsRatio_working_3-way'!H186)</f>
        <v>2.2751639519387425</v>
      </c>
      <c r="L187" s="21">
        <f>IF(OR($A187="",$B187="",$C187=""),"",'OddsRatio_working_3-way'!I186)</f>
        <v>3.1571523520297058</v>
      </c>
      <c r="M187" s="22">
        <f>IF(OR($A187="",$B187="",$C187=""),"",'OddsRatio_working_3-way'!J186)</f>
        <v>4.1028989497176065</v>
      </c>
      <c r="N187" s="23">
        <f t="shared" si="42"/>
        <v>43.719724966504216</v>
      </c>
      <c r="O187" s="24">
        <f t="shared" si="43"/>
        <v>31.743694695151582</v>
      </c>
      <c r="P187" s="24">
        <f t="shared" si="44"/>
        <v>24.536580338344205</v>
      </c>
      <c r="Q187" t="s">
        <v>410</v>
      </c>
      <c r="R187" t="s">
        <v>319</v>
      </c>
      <c r="S187" s="48" t="s">
        <v>490</v>
      </c>
      <c r="T187" s="35">
        <v>100</v>
      </c>
      <c r="U187" s="35">
        <f t="shared" si="45"/>
        <v>61.832061068702288</v>
      </c>
      <c r="V187" s="35">
        <f t="shared" si="46"/>
        <v>69.6048632218845</v>
      </c>
      <c r="W187" s="35">
        <f t="shared" si="47"/>
        <v>64.788732394366207</v>
      </c>
      <c r="X187" s="35">
        <f t="shared" si="48"/>
        <v>65.606404383749307</v>
      </c>
      <c r="Y187" s="35">
        <f t="shared" si="49"/>
        <v>73.379206536931505</v>
      </c>
      <c r="Z187" s="35">
        <f t="shared" si="50"/>
        <v>68.563075709413198</v>
      </c>
      <c r="AA187" s="35">
        <f t="shared" si="51"/>
        <v>-3.7743433150470196</v>
      </c>
      <c r="AB187" s="35">
        <f t="shared" si="52"/>
        <v>-3.7743433150470054</v>
      </c>
      <c r="AC187" s="35">
        <f t="shared" si="53"/>
        <v>-3.7743433150469912</v>
      </c>
      <c r="AD187" s="36"/>
      <c r="AE187" s="36"/>
      <c r="AF187">
        <v>2.57</v>
      </c>
      <c r="AG187">
        <v>1.53</v>
      </c>
      <c r="AH187" s="41"/>
      <c r="AI187" s="36"/>
      <c r="AJ187" t="s">
        <v>443</v>
      </c>
      <c r="AK187" s="35"/>
      <c r="AL187" s="35"/>
    </row>
    <row r="188" spans="1:38" s="35" customFormat="1" ht="15" x14ac:dyDescent="0.25">
      <c r="A188">
        <v>2.62</v>
      </c>
      <c r="B188">
        <v>3.29</v>
      </c>
      <c r="C188">
        <v>2.84</v>
      </c>
      <c r="D188" s="20">
        <f t="shared" si="41"/>
        <v>3.7743433150470018E-2</v>
      </c>
      <c r="E188" s="17">
        <f>IF(OR($A188="",$B188="",$C188=""),"",A188*'MPTO_working_3-way'!$I187)</f>
        <v>2.7188877948542314</v>
      </c>
      <c r="F188" s="21">
        <f>IF(OR($A188="",$B188="",$C188=""),"",B188*'MPTO_working_3-way'!$I187)</f>
        <v>3.4141758950650463</v>
      </c>
      <c r="G188" s="22">
        <f>IF(OR($A188="",$B188="",$C188=""),"",C188*'MPTO_working_3-way'!$I187)</f>
        <v>2.9471913501473348</v>
      </c>
      <c r="H188" s="17">
        <f>IF(OR($A188="",$B188="",$C188=""),"",'MPTO_working_3-way'!E187)</f>
        <v>2.7093057573087105</v>
      </c>
      <c r="I188" s="21">
        <f>IF(OR($A188="",$B188="",$C188=""),"",'MPTO_working_3-way'!F187)</f>
        <v>3.4320596948411919</v>
      </c>
      <c r="J188" s="22">
        <f>IF(OR($A188="",$B188="",$C188=""),"",'MPTO_working_3-way'!G187)</f>
        <v>2.9452345561929705</v>
      </c>
      <c r="K188" s="17">
        <f>IF(OR($A188="",$B188="",$C188=""),"",'OddsRatio_working_3-way'!H187)</f>
        <v>2.7139145539330403</v>
      </c>
      <c r="L188" s="21">
        <f>IF(OR($A188="",$B188="",$C188=""),"",'OddsRatio_working_3-way'!I187)</f>
        <v>3.4227557583374457</v>
      </c>
      <c r="M188" s="22">
        <f>IF(OR($A188="",$B188="",$C188=""),"",'OddsRatio_working_3-way'!J187)</f>
        <v>2.9466683822449342</v>
      </c>
      <c r="N188" s="23">
        <f t="shared" si="42"/>
        <v>36.779745081521959</v>
      </c>
      <c r="O188" s="24">
        <f t="shared" si="43"/>
        <v>29.289645019327516</v>
      </c>
      <c r="P188" s="24">
        <f t="shared" si="44"/>
        <v>33.930609899150539</v>
      </c>
      <c r="Q188" t="s">
        <v>316</v>
      </c>
      <c r="R188" t="s">
        <v>403</v>
      </c>
      <c r="S188" s="48" t="s">
        <v>490</v>
      </c>
      <c r="T188" s="35">
        <v>100</v>
      </c>
      <c r="U188" s="35">
        <f t="shared" si="45"/>
        <v>49.238578680203041</v>
      </c>
      <c r="V188" s="35">
        <f t="shared" si="46"/>
        <v>70.588235294117652</v>
      </c>
      <c r="W188" s="35">
        <f t="shared" si="47"/>
        <v>76.019184652278184</v>
      </c>
      <c r="X188" s="35">
        <f t="shared" si="48"/>
        <v>53.392580053604178</v>
      </c>
      <c r="Y188" s="35">
        <f t="shared" si="49"/>
        <v>74.742236667518782</v>
      </c>
      <c r="Z188" s="35">
        <f t="shared" si="50"/>
        <v>80.173186025679314</v>
      </c>
      <c r="AA188" s="35">
        <f t="shared" si="51"/>
        <v>-4.1540013734011367</v>
      </c>
      <c r="AB188" s="35">
        <f t="shared" si="52"/>
        <v>-4.1540013734011296</v>
      </c>
      <c r="AC188" s="35">
        <f t="shared" si="53"/>
        <v>-4.1540013734011296</v>
      </c>
      <c r="AD188" s="36"/>
      <c r="AE188" s="36"/>
      <c r="AF188">
        <v>2.1800000000000002</v>
      </c>
      <c r="AG188">
        <v>1.71</v>
      </c>
      <c r="AH188" s="41"/>
      <c r="AI188" s="36"/>
      <c r="AJ188" t="s">
        <v>443</v>
      </c>
    </row>
    <row r="189" spans="1:38" ht="15" x14ac:dyDescent="0.25">
      <c r="A189">
        <v>1.97</v>
      </c>
      <c r="B189">
        <v>3.4</v>
      </c>
      <c r="C189">
        <v>4.17</v>
      </c>
      <c r="D189" s="20">
        <f t="shared" si="41"/>
        <v>4.1540013734011394E-2</v>
      </c>
      <c r="E189" s="17">
        <f>IF(OR($A189="",$B189="",$C189=""),"",A189*'MPTO_working_3-way'!$I188)</f>
        <v>2.0518338270560026</v>
      </c>
      <c r="F189" s="21">
        <f>IF(OR($A189="",$B189="",$C189=""),"",B189*'MPTO_working_3-way'!$I188)</f>
        <v>3.5412360466956385</v>
      </c>
      <c r="G189" s="22">
        <f>IF(OR($A189="",$B189="",$C189=""),"",C189*'MPTO_working_3-way'!$I188)</f>
        <v>4.3432218572708274</v>
      </c>
      <c r="H189" s="17">
        <f>IF(OR($A189="",$B189="",$C189=""),"",'MPTO_working_3-way'!E188)</f>
        <v>2.0252445027959753</v>
      </c>
      <c r="I189" s="21">
        <f>IF(OR($A189="",$B189="",$C189=""),"",'MPTO_working_3-way'!F188)</f>
        <v>3.567975588963936</v>
      </c>
      <c r="J189" s="22">
        <f>IF(OR($A189="",$B189="",$C189=""),"",'MPTO_working_3-way'!G188)</f>
        <v>4.4255330161573827</v>
      </c>
      <c r="K189" s="17">
        <f>IF(OR($A189="",$B189="",$C189=""),"",'OddsRatio_working_3-way'!H188)</f>
        <v>2.035690172477798</v>
      </c>
      <c r="L189" s="21">
        <f>IF(OR($A189="",$B189="",$C189=""),"",'OddsRatio_working_3-way'!I188)</f>
        <v>3.5625323855120778</v>
      </c>
      <c r="M189" s="22">
        <f>IF(OR($A189="",$B189="",$C189=""),"",'OddsRatio_working_3-way'!J188)</f>
        <v>4.3846781925305365</v>
      </c>
      <c r="N189" s="23">
        <f t="shared" si="42"/>
        <v>48.736890230278192</v>
      </c>
      <c r="O189" s="24">
        <f t="shared" si="43"/>
        <v>28.238727574602368</v>
      </c>
      <c r="P189" s="24">
        <f t="shared" si="44"/>
        <v>23.024382195119433</v>
      </c>
      <c r="Q189" t="s">
        <v>202</v>
      </c>
      <c r="R189" t="s">
        <v>313</v>
      </c>
      <c r="S189" s="48" t="s">
        <v>490</v>
      </c>
      <c r="T189" s="35">
        <v>100</v>
      </c>
      <c r="U189" s="35">
        <f t="shared" si="45"/>
        <v>51.456310679611654</v>
      </c>
      <c r="V189" s="35">
        <f t="shared" si="46"/>
        <v>67.948717948717942</v>
      </c>
      <c r="W189" s="35">
        <f t="shared" si="47"/>
        <v>76.525821596244128</v>
      </c>
      <c r="X189" s="35">
        <f t="shared" si="48"/>
        <v>55.525460455037923</v>
      </c>
      <c r="Y189" s="35">
        <f t="shared" si="49"/>
        <v>72.017867724144224</v>
      </c>
      <c r="Z189" s="35">
        <f t="shared" si="50"/>
        <v>80.594971371670397</v>
      </c>
      <c r="AA189" s="35">
        <f t="shared" si="51"/>
        <v>-4.0691497754262684</v>
      </c>
      <c r="AB189" s="35">
        <f t="shared" si="52"/>
        <v>-4.0691497754262826</v>
      </c>
      <c r="AC189" s="35">
        <f t="shared" si="53"/>
        <v>-4.0691497754262684</v>
      </c>
      <c r="AD189" s="36"/>
      <c r="AE189" s="36"/>
      <c r="AF189">
        <v>2.2799999999999998</v>
      </c>
      <c r="AG189">
        <v>1.65</v>
      </c>
      <c r="AH189" s="41"/>
      <c r="AI189" s="36"/>
      <c r="AJ189" t="s">
        <v>443</v>
      </c>
      <c r="AK189" s="35"/>
      <c r="AL189" s="35"/>
    </row>
    <row r="190" spans="1:38" ht="15" x14ac:dyDescent="0.25">
      <c r="A190">
        <v>2.06</v>
      </c>
      <c r="B190">
        <v>3.12</v>
      </c>
      <c r="C190">
        <v>4.26</v>
      </c>
      <c r="D190" s="20">
        <f t="shared" si="41"/>
        <v>4.0691497754262729E-2</v>
      </c>
      <c r="E190" s="17">
        <f>IF(OR($A190="",$B190="",$C190=""),"",A190*'MPTO_working_3-way'!$I189)</f>
        <v>2.1438244853737811</v>
      </c>
      <c r="F190" s="21">
        <f>IF(OR($A190="",$B190="",$C190=""),"",B190*'MPTO_working_3-way'!$I189)</f>
        <v>3.2469574729932997</v>
      </c>
      <c r="G190" s="22">
        <f>IF(OR($A190="",$B190="",$C190=""),"",C190*'MPTO_working_3-way'!$I189)</f>
        <v>4.4333457804331591</v>
      </c>
      <c r="H190" s="17">
        <f>IF(OR($A190="",$B190="",$C190=""),"",'MPTO_working_3-way'!E189)</f>
        <v>2.1192140078688375</v>
      </c>
      <c r="I190" s="21">
        <f>IF(OR($A190="",$B190="",$C190=""),"",'MPTO_working_3-way'!F189)</f>
        <v>3.2578703280636021</v>
      </c>
      <c r="J190" s="22">
        <f>IF(OR($A190="",$B190="",$C190=""),"",'MPTO_working_3-way'!G189)</f>
        <v>4.5212463241996463</v>
      </c>
      <c r="K190" s="17">
        <f>IF(OR($A190="",$B190="",$C190=""),"",'OddsRatio_working_3-way'!H189)</f>
        <v>2.1294337811719179</v>
      </c>
      <c r="L190" s="21">
        <f>IF(OR($A190="",$B190="",$C190=""),"",'OddsRatio_working_3-way'!I189)</f>
        <v>3.2588675623438363</v>
      </c>
      <c r="M190" s="22">
        <f>IF(OR($A190="",$B190="",$C190=""),"",'OddsRatio_working_3-way'!J189)</f>
        <v>4.4735416288872196</v>
      </c>
      <c r="N190" s="23">
        <f t="shared" si="42"/>
        <v>46.645609602021473</v>
      </c>
      <c r="O190" s="24">
        <f t="shared" si="43"/>
        <v>30.79806275005264</v>
      </c>
      <c r="P190" s="24">
        <f t="shared" si="44"/>
        <v>22.556327647925876</v>
      </c>
      <c r="Q190" t="s">
        <v>318</v>
      </c>
      <c r="R190" t="s">
        <v>405</v>
      </c>
      <c r="S190" s="48" t="s">
        <v>490</v>
      </c>
      <c r="T190" s="35">
        <v>100</v>
      </c>
      <c r="U190" s="35">
        <f t="shared" si="45"/>
        <v>48.717948717948723</v>
      </c>
      <c r="V190" s="35">
        <f t="shared" si="46"/>
        <v>73.474801061007966</v>
      </c>
      <c r="W190" s="35">
        <f t="shared" si="47"/>
        <v>74.811083123425689</v>
      </c>
      <c r="X190" s="35">
        <f t="shared" si="48"/>
        <v>51.714115815566352</v>
      </c>
      <c r="Y190" s="35">
        <f t="shared" si="49"/>
        <v>76.470968158625595</v>
      </c>
      <c r="Z190" s="35">
        <f t="shared" si="50"/>
        <v>77.807250221043333</v>
      </c>
      <c r="AA190" s="35">
        <f t="shared" si="51"/>
        <v>-2.9961670976176293</v>
      </c>
      <c r="AB190" s="35">
        <f t="shared" si="52"/>
        <v>-2.9961670976176293</v>
      </c>
      <c r="AC190" s="35">
        <f t="shared" si="53"/>
        <v>-2.9961670976176435</v>
      </c>
      <c r="AD190" s="36"/>
      <c r="AE190" s="36"/>
      <c r="AF190">
        <v>2.5299999999999998</v>
      </c>
      <c r="AG190">
        <v>1.54</v>
      </c>
      <c r="AH190" s="41"/>
      <c r="AI190" s="36"/>
      <c r="AJ190" t="s">
        <v>443</v>
      </c>
      <c r="AK190" s="35"/>
      <c r="AL190" s="35"/>
    </row>
    <row r="191" spans="1:38" ht="15" x14ac:dyDescent="0.25">
      <c r="A191">
        <v>1.95</v>
      </c>
      <c r="B191">
        <v>3.77</v>
      </c>
      <c r="C191">
        <v>3.97</v>
      </c>
      <c r="D191" s="20">
        <f t="shared" si="41"/>
        <v>2.9961670976176524E-2</v>
      </c>
      <c r="E191" s="17">
        <f>IF(OR($A191="",$B191="",$C191=""),"",A191*'MPTO_working_3-way'!$I190)</f>
        <v>2.0084252584035442</v>
      </c>
      <c r="F191" s="21">
        <f>IF(OR($A191="",$B191="",$C191=""),"",B191*'MPTO_working_3-way'!$I190)</f>
        <v>3.8829554995801856</v>
      </c>
      <c r="G191" s="22">
        <f>IF(OR($A191="",$B191="",$C191=""),"",C191*'MPTO_working_3-way'!$I190)</f>
        <v>4.0889478337754213</v>
      </c>
      <c r="H191" s="17">
        <f>IF(OR($A191="",$B191="",$C191=""),"",'MPTO_working_3-way'!E190)</f>
        <v>1.9887307017142386</v>
      </c>
      <c r="I191" s="21">
        <f>IF(OR($A191="",$B191="",$C191=""),"",'MPTO_working_3-way'!F190)</f>
        <v>3.9175010978720199</v>
      </c>
      <c r="J191" s="22">
        <f>IF(OR($A191="",$B191="",$C191=""),"",'MPTO_working_3-way'!G190)</f>
        <v>4.1339064039257698</v>
      </c>
      <c r="K191" s="17">
        <f>IF(OR($A191="",$B191="",$C191=""),"",'OddsRatio_working_3-way'!H190)</f>
        <v>1.9963587388483581</v>
      </c>
      <c r="L191" s="21">
        <f>IF(OR($A191="",$B191="",$C191=""),"",'OddsRatio_working_3-way'!I190)</f>
        <v>3.9051723227473185</v>
      </c>
      <c r="M191" s="22">
        <f>IF(OR($A191="",$B191="",$C191=""),"",'OddsRatio_working_3-way'!J190)</f>
        <v>4.1149320572417105</v>
      </c>
      <c r="N191" s="23">
        <f t="shared" si="42"/>
        <v>49.790252129913924</v>
      </c>
      <c r="O191" s="24">
        <f t="shared" si="43"/>
        <v>25.753578687886513</v>
      </c>
      <c r="P191" s="24">
        <f t="shared" si="44"/>
        <v>24.456169182199535</v>
      </c>
      <c r="Q191" t="s">
        <v>416</v>
      </c>
      <c r="R191" t="s">
        <v>204</v>
      </c>
      <c r="S191" s="48" t="s">
        <v>490</v>
      </c>
      <c r="T191" s="35">
        <v>100</v>
      </c>
      <c r="U191" s="35">
        <f t="shared" si="45"/>
        <v>60.15936254980079</v>
      </c>
      <c r="V191" s="35">
        <f t="shared" si="46"/>
        <v>69.418960244648318</v>
      </c>
      <c r="W191" s="35">
        <f t="shared" si="47"/>
        <v>67.637540453074436</v>
      </c>
      <c r="X191" s="35">
        <f t="shared" si="48"/>
        <v>62.943499302277253</v>
      </c>
      <c r="Y191" s="35">
        <f t="shared" si="49"/>
        <v>72.203096997124774</v>
      </c>
      <c r="Z191" s="35">
        <f t="shared" si="50"/>
        <v>70.421677205550878</v>
      </c>
      <c r="AA191" s="35">
        <f t="shared" si="51"/>
        <v>-2.7841367524764635</v>
      </c>
      <c r="AB191" s="35">
        <f t="shared" si="52"/>
        <v>-2.7841367524764564</v>
      </c>
      <c r="AC191" s="35">
        <f t="shared" si="53"/>
        <v>-2.7841367524764422</v>
      </c>
      <c r="AD191" s="36"/>
      <c r="AE191" s="36"/>
      <c r="AF191">
        <v>1.87</v>
      </c>
      <c r="AG191">
        <v>2.0299999999999998</v>
      </c>
      <c r="AH191" s="41"/>
      <c r="AI191" s="36"/>
      <c r="AJ191" t="s">
        <v>444</v>
      </c>
      <c r="AK191" s="35"/>
      <c r="AL191" s="35"/>
    </row>
    <row r="192" spans="1:38" ht="15" x14ac:dyDescent="0.25">
      <c r="A192">
        <v>2.5099999999999998</v>
      </c>
      <c r="B192">
        <v>3.27</v>
      </c>
      <c r="C192">
        <v>3.09</v>
      </c>
      <c r="D192" s="20">
        <f t="shared" si="41"/>
        <v>2.7841367524764404E-2</v>
      </c>
      <c r="E192" s="17">
        <f>IF(OR($A192="",$B192="",$C192=""),"",A192*'MPTO_working_3-way'!$I191)</f>
        <v>2.5798818324871586</v>
      </c>
      <c r="F192" s="21">
        <f>IF(OR($A192="",$B192="",$C192=""),"",B192*'MPTO_working_3-way'!$I191)</f>
        <v>3.3610412718059797</v>
      </c>
      <c r="G192" s="22">
        <f>IF(OR($A192="",$B192="",$C192=""),"",C192*'MPTO_working_3-way'!$I191)</f>
        <v>3.176029825651522</v>
      </c>
      <c r="H192" s="17">
        <f>IF(OR($A192="",$B192="",$C192=""),"",'MPTO_working_3-way'!E191)</f>
        <v>2.5698622272260288</v>
      </c>
      <c r="I192" s="21">
        <f>IF(OR($A192="",$B192="",$C192=""),"",'MPTO_working_3-way'!F191)</f>
        <v>3.3723407296639025</v>
      </c>
      <c r="J192" s="22">
        <f>IF(OR($A192="",$B192="",$C192=""),"",'MPTO_working_3-way'!G191)</f>
        <v>3.1812267955256748</v>
      </c>
      <c r="K192" s="17">
        <f>IF(OR($A192="",$B192="",$C192=""),"",'OddsRatio_working_3-way'!H191)</f>
        <v>2.5744181377866928</v>
      </c>
      <c r="L192" s="21">
        <f>IF(OR($A192="",$B192="",$C192=""),"",'OddsRatio_working_3-way'!I191)</f>
        <v>3.366840511772049</v>
      </c>
      <c r="M192" s="22">
        <f>IF(OR($A192="",$B192="",$C192=""),"",'OddsRatio_working_3-way'!J191)</f>
        <v>3.1791615284597272</v>
      </c>
      <c r="N192" s="23">
        <f t="shared" si="42"/>
        <v>38.761465250365397</v>
      </c>
      <c r="O192" s="24">
        <f t="shared" si="43"/>
        <v>29.752684335907382</v>
      </c>
      <c r="P192" s="24">
        <f t="shared" si="44"/>
        <v>31.485850413727228</v>
      </c>
      <c r="Q192" t="s">
        <v>415</v>
      </c>
      <c r="R192" t="s">
        <v>413</v>
      </c>
      <c r="S192" s="48" t="s">
        <v>490</v>
      </c>
      <c r="T192" s="35">
        <v>100</v>
      </c>
      <c r="U192" s="35">
        <f t="shared" si="45"/>
        <v>56.521739130434774</v>
      </c>
      <c r="V192" s="35">
        <f t="shared" si="46"/>
        <v>71.910112359550567</v>
      </c>
      <c r="W192" s="35">
        <f t="shared" si="47"/>
        <v>68.75</v>
      </c>
      <c r="X192" s="35">
        <f t="shared" si="48"/>
        <v>59.33988764044944</v>
      </c>
      <c r="Y192" s="35">
        <f t="shared" si="49"/>
        <v>74.728260869565219</v>
      </c>
      <c r="Z192" s="35">
        <f t="shared" si="50"/>
        <v>71.568148510014666</v>
      </c>
      <c r="AA192" s="35">
        <f t="shared" si="51"/>
        <v>-2.8181485100146659</v>
      </c>
      <c r="AB192" s="35">
        <f t="shared" si="52"/>
        <v>-2.8181485100146517</v>
      </c>
      <c r="AC192" s="35">
        <f t="shared" si="53"/>
        <v>-2.8181485100146659</v>
      </c>
      <c r="AD192" s="36"/>
      <c r="AE192" s="36"/>
      <c r="AF192">
        <v>2.21</v>
      </c>
      <c r="AG192">
        <v>1.72</v>
      </c>
      <c r="AH192" s="41"/>
      <c r="AI192" s="36"/>
      <c r="AJ192" t="s">
        <v>444</v>
      </c>
      <c r="AK192" s="35"/>
      <c r="AL192" s="35"/>
    </row>
    <row r="193" spans="1:38" s="35" customFormat="1" ht="15" x14ac:dyDescent="0.25">
      <c r="A193">
        <v>2.2999999999999998</v>
      </c>
      <c r="B193">
        <v>3.56</v>
      </c>
      <c r="C193">
        <v>3.2</v>
      </c>
      <c r="D193" s="20">
        <f t="shared" si="41"/>
        <v>2.818148510014673E-2</v>
      </c>
      <c r="E193" s="17">
        <f>IF(OR($A193="",$B193="",$C193=""),"",A193*'MPTO_working_3-way'!$I192)</f>
        <v>2.3648174157303372</v>
      </c>
      <c r="F193" s="21">
        <f>IF(OR($A193="",$B193="",$C193=""),"",B193*'MPTO_working_3-way'!$I192)</f>
        <v>3.6603260869565224</v>
      </c>
      <c r="G193" s="22">
        <f>IF(OR($A193="",$B193="",$C193=""),"",C193*'MPTO_working_3-way'!$I192)</f>
        <v>3.2901807523204698</v>
      </c>
      <c r="H193" s="17">
        <f>IF(OR($A193="",$B193="",$C193=""),"",'MPTO_working_3-way'!E192)</f>
        <v>2.350790726607173</v>
      </c>
      <c r="I193" s="21">
        <f>IF(OR($A193="",$B193="",$C193=""),"",'MPTO_working_3-way'!F192)</f>
        <v>3.6831727705514119</v>
      </c>
      <c r="J193" s="22">
        <f>IF(OR($A193="",$B193="",$C193=""),"",'MPTO_working_3-way'!G192)</f>
        <v>3.2991739977167427</v>
      </c>
      <c r="K193" s="17">
        <f>IF(OR($A193="",$B193="",$C193=""),"",'OddsRatio_working_3-way'!H192)</f>
        <v>2.3568684440333376</v>
      </c>
      <c r="L193" s="21">
        <f>IF(OR($A193="",$B193="",$C193=""),"",'OddsRatio_working_3-way'!I192)</f>
        <v>3.6719870897887263</v>
      </c>
      <c r="M193" s="22">
        <f>IF(OR($A193="",$B193="",$C193=""),"",'OddsRatio_working_3-way'!J192)</f>
        <v>3.2962389052871872</v>
      </c>
      <c r="N193" s="23">
        <f t="shared" si="42"/>
        <v>42.28656273199703</v>
      </c>
      <c r="O193" s="24">
        <f t="shared" si="43"/>
        <v>27.319970304380099</v>
      </c>
      <c r="P193" s="24">
        <f t="shared" si="44"/>
        <v>30.393466963622856</v>
      </c>
      <c r="Q193" t="s">
        <v>324</v>
      </c>
      <c r="R193" t="s">
        <v>419</v>
      </c>
      <c r="S193" s="48" t="s">
        <v>490</v>
      </c>
      <c r="T193" s="35">
        <v>100</v>
      </c>
      <c r="U193" s="35">
        <f t="shared" si="45"/>
        <v>37.888198757763973</v>
      </c>
      <c r="V193" s="35">
        <f t="shared" si="46"/>
        <v>76.580796252927385</v>
      </c>
      <c r="W193" s="35">
        <f t="shared" si="47"/>
        <v>83.249581239530997</v>
      </c>
      <c r="X193" s="35">
        <f t="shared" si="48"/>
        <v>40.169622507541611</v>
      </c>
      <c r="Y193" s="35">
        <f t="shared" si="49"/>
        <v>78.86222000270503</v>
      </c>
      <c r="Z193" s="35">
        <f t="shared" si="50"/>
        <v>85.531004989308627</v>
      </c>
      <c r="AA193" s="35">
        <f t="shared" si="51"/>
        <v>-2.2814237497776375</v>
      </c>
      <c r="AB193" s="35">
        <f t="shared" si="52"/>
        <v>-2.2814237497776446</v>
      </c>
      <c r="AC193" s="35">
        <f t="shared" si="53"/>
        <v>-2.2814237497776304</v>
      </c>
      <c r="AD193" s="36"/>
      <c r="AE193" s="36"/>
      <c r="AF193">
        <v>1.9</v>
      </c>
      <c r="AG193">
        <v>1.99</v>
      </c>
      <c r="AH193" s="41"/>
      <c r="AI193" s="36"/>
      <c r="AJ193" t="s">
        <v>444</v>
      </c>
    </row>
    <row r="194" spans="1:38" ht="15" x14ac:dyDescent="0.25">
      <c r="A194">
        <v>1.61</v>
      </c>
      <c r="B194">
        <v>4.2699999999999996</v>
      </c>
      <c r="C194">
        <v>5.97</v>
      </c>
      <c r="D194" s="20">
        <f t="shared" si="41"/>
        <v>2.2814237497776446E-2</v>
      </c>
      <c r="E194" s="17">
        <f>IF(OR($A194="",$B194="",$C194=""),"",A194*'MPTO_working_3-way'!$I193)</f>
        <v>1.6467309223714202</v>
      </c>
      <c r="F194" s="21">
        <f>IF(OR($A194="",$B194="",$C194=""),"",B194*'MPTO_working_3-way'!$I193)</f>
        <v>4.3674167941155053</v>
      </c>
      <c r="G194" s="22">
        <f>IF(OR($A194="",$B194="",$C194=""),"",C194*'MPTO_working_3-way'!$I193)</f>
        <v>6.1062009978617251</v>
      </c>
      <c r="H194" s="17">
        <f>IF(OR($A194="",$B194="",$C194=""),"",'MPTO_working_3-way'!E193)</f>
        <v>1.6299566031530663</v>
      </c>
      <c r="I194" s="21">
        <f>IF(OR($A194="",$B194="",$C194=""),"",'MPTO_working_3-way'!F193)</f>
        <v>4.4133101762698477</v>
      </c>
      <c r="J194" s="22">
        <f>IF(OR($A194="",$B194="",$C194=""),"",'MPTO_working_3-way'!G193)</f>
        <v>6.2539305260695244</v>
      </c>
      <c r="K194" s="17">
        <f>IF(OR($A194="",$B194="",$C194=""),"",'OddsRatio_working_3-way'!H193)</f>
        <v>1.6357688603826126</v>
      </c>
      <c r="L194" s="21">
        <f>IF(OR($A194="",$B194="",$C194=""),"",'OddsRatio_working_3-way'!I193)</f>
        <v>4.4081379892641701</v>
      </c>
      <c r="M194" s="22">
        <f>IF(OR($A194="",$B194="",$C194=""),"",'OddsRatio_working_3-way'!J193)</f>
        <v>6.1799528460681721</v>
      </c>
      <c r="N194" s="23">
        <f t="shared" si="42"/>
        <v>60.726375293901846</v>
      </c>
      <c r="O194" s="24">
        <f t="shared" si="43"/>
        <v>22.896830028848235</v>
      </c>
      <c r="P194" s="24">
        <f t="shared" si="44"/>
        <v>16.376794677249912</v>
      </c>
      <c r="Q194" t="s">
        <v>172</v>
      </c>
      <c r="R194" t="s">
        <v>158</v>
      </c>
      <c r="S194" s="48" t="s">
        <v>491</v>
      </c>
      <c r="T194" s="35">
        <v>100</v>
      </c>
      <c r="U194" s="35">
        <f t="shared" si="45"/>
        <v>24.81203007518797</v>
      </c>
      <c r="V194" s="35">
        <f t="shared" si="46"/>
        <v>79.423868312757207</v>
      </c>
      <c r="W194" s="35">
        <f t="shared" si="47"/>
        <v>90.842490842490832</v>
      </c>
      <c r="X194" s="35">
        <f t="shared" si="48"/>
        <v>29.733640844751953</v>
      </c>
      <c r="Y194" s="35">
        <f t="shared" si="49"/>
        <v>84.345479082321191</v>
      </c>
      <c r="Z194" s="35">
        <f t="shared" si="50"/>
        <v>95.764101612054816</v>
      </c>
      <c r="AA194" s="35">
        <f t="shared" si="51"/>
        <v>-4.9216107695639835</v>
      </c>
      <c r="AB194" s="35">
        <f t="shared" si="52"/>
        <v>-4.9216107695639835</v>
      </c>
      <c r="AC194" s="35">
        <f t="shared" si="53"/>
        <v>-4.9216107695639835</v>
      </c>
      <c r="AD194" s="36"/>
      <c r="AE194" s="36"/>
      <c r="AF194">
        <v>1.78</v>
      </c>
      <c r="AG194">
        <v>2.13</v>
      </c>
      <c r="AH194" s="41"/>
      <c r="AI194" s="36"/>
      <c r="AJ194" t="s">
        <v>155</v>
      </c>
      <c r="AK194" s="35"/>
      <c r="AL194" s="35"/>
    </row>
    <row r="195" spans="1:38" ht="15" x14ac:dyDescent="0.25">
      <c r="A195">
        <v>1.33</v>
      </c>
      <c r="B195">
        <v>4.8600000000000003</v>
      </c>
      <c r="C195">
        <v>10.92</v>
      </c>
      <c r="D195" s="20">
        <f t="shared" si="41"/>
        <v>4.9216107695639666E-2</v>
      </c>
      <c r="E195" s="17">
        <f>IF(OR($A195="",$B195="",$C195=""),"",A195*'MPTO_working_3-way'!$I194)</f>
        <v>1.3954574232352008</v>
      </c>
      <c r="F195" s="21">
        <f>IF(OR($A195="",$B195="",$C195=""),"",B195*'MPTO_working_3-way'!$I194)</f>
        <v>5.0991902834008087</v>
      </c>
      <c r="G195" s="22">
        <f>IF(OR($A195="",$B195="",$C195=""),"",C195*'MPTO_working_3-way'!$I194)</f>
        <v>11.457439896036385</v>
      </c>
      <c r="H195" s="17">
        <f>IF(OR($A195="",$B195="",$C195=""),"",'MPTO_working_3-way'!E194)</f>
        <v>1.3596667608751465</v>
      </c>
      <c r="I195" s="21">
        <f>IF(OR($A195="",$B195="",$C195=""),"",'MPTO_working_3-way'!F194)</f>
        <v>5.2810593618019697</v>
      </c>
      <c r="J195" s="22">
        <f>IF(OR($A195="",$B195="",$C195=""),"",'MPTO_working_3-way'!G194)</f>
        <v>13.303228598266951</v>
      </c>
      <c r="K195" s="17">
        <f>IF(OR($A195="",$B195="",$C195=""),"",'OddsRatio_working_3-way'!H194)</f>
        <v>1.3700963380241375</v>
      </c>
      <c r="L195" s="21">
        <f>IF(OR($A195="",$B195="",$C195=""),"",'OddsRatio_working_3-way'!I194)</f>
        <v>5.3290056508277885</v>
      </c>
      <c r="M195" s="22">
        <f>IF(OR($A195="",$B195="",$C195=""),"",'OddsRatio_working_3-way'!J194)</f>
        <v>12.125320221816494</v>
      </c>
      <c r="N195" s="23">
        <f t="shared" si="42"/>
        <v>71.661090001701368</v>
      </c>
      <c r="O195" s="24">
        <f t="shared" si="43"/>
        <v>19.610956728860664</v>
      </c>
      <c r="P195" s="24">
        <f t="shared" si="44"/>
        <v>8.727953269437986</v>
      </c>
      <c r="Q195" t="s">
        <v>240</v>
      </c>
      <c r="R195" t="s">
        <v>251</v>
      </c>
      <c r="S195" s="48" t="s">
        <v>491</v>
      </c>
      <c r="T195" s="35">
        <v>100</v>
      </c>
      <c r="U195" s="35">
        <f t="shared" si="45"/>
        <v>51.219512195121943</v>
      </c>
      <c r="V195" s="35">
        <f t="shared" si="46"/>
        <v>71.014492753623188</v>
      </c>
      <c r="W195" s="35">
        <f t="shared" si="47"/>
        <v>74.293059125964007</v>
      </c>
      <c r="X195" s="35">
        <f t="shared" si="48"/>
        <v>54.692448120412806</v>
      </c>
      <c r="Y195" s="35">
        <f t="shared" si="49"/>
        <v>74.487428678914043</v>
      </c>
      <c r="Z195" s="35">
        <f t="shared" si="50"/>
        <v>77.765995051254862</v>
      </c>
      <c r="AA195" s="35">
        <f t="shared" si="51"/>
        <v>-3.4729359252908623</v>
      </c>
      <c r="AB195" s="35">
        <f t="shared" si="52"/>
        <v>-3.4729359252908552</v>
      </c>
      <c r="AC195" s="35">
        <f t="shared" si="53"/>
        <v>-3.4729359252908552</v>
      </c>
      <c r="AD195" s="36"/>
      <c r="AE195" s="36"/>
      <c r="AF195">
        <v>1.83</v>
      </c>
      <c r="AG195">
        <v>2.0099999999999998</v>
      </c>
      <c r="AH195" s="41"/>
      <c r="AI195" s="36"/>
      <c r="AJ195" t="s">
        <v>445</v>
      </c>
      <c r="AK195" s="35"/>
      <c r="AL195" s="35"/>
    </row>
    <row r="196" spans="1:38" ht="15" x14ac:dyDescent="0.25">
      <c r="A196">
        <v>2.0499999999999998</v>
      </c>
      <c r="B196">
        <v>3.45</v>
      </c>
      <c r="C196">
        <v>3.89</v>
      </c>
      <c r="D196" s="20">
        <f t="shared" ref="D196:D230" si="54">IF(OR($A196="",$B196="",$C196=""),"",(1/A196)+(1/B196)+(1/C196)-1)</f>
        <v>3.4729359252908543E-2</v>
      </c>
      <c r="E196" s="17">
        <f>IF(OR($A196="",$B196="",$C196=""),"",A196*'MPTO_working_3-way'!$I195)</f>
        <v>2.1211951864684622</v>
      </c>
      <c r="F196" s="21">
        <f>IF(OR($A196="",$B196="",$C196=""),"",B196*'MPTO_working_3-way'!$I195)</f>
        <v>3.5698162894225347</v>
      </c>
      <c r="G196" s="22">
        <f>IF(OR($A196="",$B196="",$C196=""),"",C196*'MPTO_working_3-way'!$I195)</f>
        <v>4.0250972074938147</v>
      </c>
      <c r="H196" s="17">
        <f>IF(OR($A196="",$B196="",$C196=""),"",'MPTO_working_3-way'!E195)</f>
        <v>2.0998326592424443</v>
      </c>
      <c r="I196" s="21">
        <f>IF(OR($A196="",$B196="",$C196=""),"",'MPTO_working_3-way'!F195)</f>
        <v>3.5935207750775269</v>
      </c>
      <c r="J196" s="22">
        <f>IF(OR($A196="",$B196="",$C196=""),"",'MPTO_working_3-way'!G195)</f>
        <v>4.0734366382432166</v>
      </c>
      <c r="K196" s="17">
        <f>IF(OR($A196="",$B196="",$C196=""),"",'OddsRatio_working_3-way'!H195)</f>
        <v>2.1084058192455633</v>
      </c>
      <c r="L196" s="21">
        <f>IF(OR($A196="",$B196="",$C196=""),"",'OddsRatio_working_3-way'!I195)</f>
        <v>3.5862802449063151</v>
      </c>
      <c r="M196" s="22">
        <f>IF(OR($A196="",$B196="",$C196=""),"",'OddsRatio_working_3-way'!J195)</f>
        <v>4.050755064399695</v>
      </c>
      <c r="N196" s="23">
        <f t="shared" si="42"/>
        <v>47.143233511899538</v>
      </c>
      <c r="O196" s="24">
        <f t="shared" si="43"/>
        <v>28.012645999824358</v>
      </c>
      <c r="P196" s="24">
        <f t="shared" si="44"/>
        <v>24.844120488276101</v>
      </c>
      <c r="Q196" t="s">
        <v>293</v>
      </c>
      <c r="R196" t="s">
        <v>391</v>
      </c>
      <c r="S196" s="48" t="s">
        <v>491</v>
      </c>
      <c r="T196" s="35">
        <v>100</v>
      </c>
      <c r="U196" s="35">
        <f t="shared" si="45"/>
        <v>36.708860759493668</v>
      </c>
      <c r="V196" s="35">
        <f t="shared" si="46"/>
        <v>76.133651551312653</v>
      </c>
      <c r="W196" s="35">
        <f t="shared" si="47"/>
        <v>84.686064318529858</v>
      </c>
      <c r="X196" s="35">
        <f t="shared" si="48"/>
        <v>39.180284130157482</v>
      </c>
      <c r="Y196" s="35">
        <f t="shared" si="49"/>
        <v>78.605074921976453</v>
      </c>
      <c r="Z196" s="35">
        <f t="shared" si="50"/>
        <v>87.157487689193673</v>
      </c>
      <c r="AA196" s="35">
        <f t="shared" si="51"/>
        <v>-2.471423370663814</v>
      </c>
      <c r="AB196" s="35">
        <f t="shared" si="52"/>
        <v>-2.4714233706637998</v>
      </c>
      <c r="AC196" s="35">
        <f t="shared" si="53"/>
        <v>-2.471423370663814</v>
      </c>
      <c r="AD196" s="36"/>
      <c r="AE196" s="36"/>
      <c r="AF196">
        <v>2.11</v>
      </c>
      <c r="AG196">
        <v>1.77</v>
      </c>
      <c r="AH196" s="41"/>
      <c r="AI196" s="36"/>
      <c r="AJ196" t="s">
        <v>440</v>
      </c>
      <c r="AK196" s="35"/>
      <c r="AL196" s="35"/>
    </row>
    <row r="197" spans="1:38" ht="15" x14ac:dyDescent="0.25">
      <c r="A197">
        <v>1.58</v>
      </c>
      <c r="B197">
        <v>4.1900000000000004</v>
      </c>
      <c r="C197">
        <v>6.53</v>
      </c>
      <c r="D197" s="20">
        <f t="shared" si="54"/>
        <v>2.4714233706637945E-2</v>
      </c>
      <c r="E197" s="17">
        <f>IF(OR($A197="",$B197="",$C197=""),"",A197*'MPTO_working_3-way'!$I196)</f>
        <v>1.619048489256488</v>
      </c>
      <c r="F197" s="21">
        <f>IF(OR($A197="",$B197="",$C197=""),"",B197*'MPTO_working_3-way'!$I196)</f>
        <v>4.2935526392308132</v>
      </c>
      <c r="G197" s="22">
        <f>IF(OR($A197="",$B197="",$C197=""),"",C197*'MPTO_working_3-way'!$I196)</f>
        <v>6.6913839461043461</v>
      </c>
      <c r="H197" s="17">
        <f>IF(OR($A197="",$B197="",$C197=""),"",'MPTO_working_3-way'!E196)</f>
        <v>1.600836752240417</v>
      </c>
      <c r="I197" s="21">
        <f>IF(OR($A197="",$B197="",$C197=""),"",'MPTO_working_3-way'!F196)</f>
        <v>4.3397992210229166</v>
      </c>
      <c r="J197" s="22">
        <f>IF(OR($A197="",$B197="",$C197=""),"",'MPTO_working_3-way'!G196)</f>
        <v>6.9012503375069389</v>
      </c>
      <c r="K197" s="17">
        <f>IF(OR($A197="",$B197="",$C197=""),"",'OddsRatio_working_3-way'!H196)</f>
        <v>1.607116320580863</v>
      </c>
      <c r="L197" s="21">
        <f>IF(OR($A197="",$B197="",$C197=""),"",'OddsRatio_working_3-way'!I196)</f>
        <v>4.3391397631947477</v>
      </c>
      <c r="M197" s="22">
        <f>IF(OR($A197="",$B197="",$C197=""),"",'OddsRatio_working_3-way'!J196)</f>
        <v>6.7885400910554701</v>
      </c>
      <c r="N197" s="23">
        <f t="shared" ref="N197:N201" si="55">(1/E197)* 100</f>
        <v>61.764672684956324</v>
      </c>
      <c r="O197" s="24">
        <f t="shared" ref="O197:O201" si="56">(1/F197)* 100</f>
        <v>23.290735761868969</v>
      </c>
      <c r="P197" s="24">
        <f t="shared" ref="P197:P201" si="57">(1/G197)* 100</f>
        <v>14.94459155317473</v>
      </c>
      <c r="Q197" t="s">
        <v>430</v>
      </c>
      <c r="R197" t="s">
        <v>397</v>
      </c>
      <c r="S197" s="48" t="s">
        <v>491</v>
      </c>
      <c r="T197" s="35">
        <v>100</v>
      </c>
      <c r="U197" s="35">
        <f t="shared" ref="U197:U201" si="58">(1/A198)*((T197*A198)-T197)</f>
        <v>64.539007092198588</v>
      </c>
      <c r="V197" s="35">
        <f t="shared" ref="V197:V201" si="59">(1/B198)*((T197*B198)-T197)</f>
        <v>68.051118210862612</v>
      </c>
      <c r="W197" s="35">
        <f t="shared" ref="W197:W201" si="60">(1/C198)*((T197*C198)-T197)</f>
        <v>63.63636363636364</v>
      </c>
      <c r="X197" s="35">
        <f t="shared" ref="X197:X201" si="61">((1/B198)+(1/C198))*T197</f>
        <v>68.312518152773748</v>
      </c>
      <c r="Y197" s="35">
        <f t="shared" ref="Y197:Y201" si="62">((1/A198)+(1/C198))*T197</f>
        <v>71.824629271437772</v>
      </c>
      <c r="Z197" s="35">
        <f t="shared" ref="Z197:Z201" si="63">((1/A198)+(1/B198))*T197</f>
        <v>67.4098746969388</v>
      </c>
      <c r="AA197" s="35">
        <f t="shared" ref="AA197:AA201" si="64">U197-X197</f>
        <v>-3.7735110605751601</v>
      </c>
      <c r="AB197" s="35">
        <f t="shared" ref="AB197:AB201" si="65">V197-Y197</f>
        <v>-3.7735110605751601</v>
      </c>
      <c r="AC197" s="35">
        <f t="shared" ref="AC197:AC201" si="66">W197-Z197</f>
        <v>-3.7735110605751601</v>
      </c>
      <c r="AD197" s="36"/>
      <c r="AE197" s="36"/>
      <c r="AF197">
        <v>1.96</v>
      </c>
      <c r="AG197">
        <v>1.94</v>
      </c>
      <c r="AH197" s="41"/>
      <c r="AI197" s="36"/>
      <c r="AJ197" t="s">
        <v>442</v>
      </c>
      <c r="AK197" s="35"/>
      <c r="AL197" s="35"/>
    </row>
    <row r="198" spans="1:38" s="35" customFormat="1" ht="15" x14ac:dyDescent="0.25">
      <c r="A198">
        <v>2.82</v>
      </c>
      <c r="B198">
        <v>3.13</v>
      </c>
      <c r="C198">
        <v>2.75</v>
      </c>
      <c r="D198" s="20">
        <f t="shared" si="54"/>
        <v>3.7735110605751743E-2</v>
      </c>
      <c r="E198" s="17">
        <f>IF(OR($A198="",$B198="",$C198=""),"",A198*'MPTO_working_3-way'!$I197)</f>
        <v>2.9264130119082199</v>
      </c>
      <c r="F198" s="21">
        <f>IF(OR($A198="",$B198="",$C198=""),"",B198*'MPTO_working_3-way'!$I197)</f>
        <v>3.2481108961960028</v>
      </c>
      <c r="G198" s="22">
        <f>IF(OR($A198="",$B198="",$C198=""),"",C198*'MPTO_working_3-way'!$I197)</f>
        <v>2.8537715541658173</v>
      </c>
      <c r="H198" s="17">
        <f>IF(OR($A198="",$B198="",$C198=""),"",'MPTO_working_3-way'!E197)</f>
        <v>2.9237068160785018</v>
      </c>
      <c r="I198" s="21">
        <f>IF(OR($A198="",$B198="",$C198=""),"",'MPTO_working_3-way'!F197)</f>
        <v>3.25827943469633</v>
      </c>
      <c r="J198" s="22">
        <f>IF(OR($A198="",$B198="",$C198=""),"",'MPTO_working_3-way'!G197)</f>
        <v>2.848532204656185</v>
      </c>
      <c r="K198" s="17">
        <f>IF(OR($A198="",$B198="",$C198=""),"",'OddsRatio_working_3-way'!H197)</f>
        <v>2.925169610129974</v>
      </c>
      <c r="L198" s="21">
        <f>IF(OR($A198="",$B198="",$C198=""),"",'OddsRatio_working_3-way'!I197)</f>
        <v>3.253083115152112</v>
      </c>
      <c r="M198" s="22">
        <f>IF(OR($A198="",$B198="",$C198=""),"",'OddsRatio_working_3-way'!J197)</f>
        <v>2.8511246251249744</v>
      </c>
      <c r="N198" s="23">
        <f t="shared" si="55"/>
        <v>34.171526573001806</v>
      </c>
      <c r="O198" s="24">
        <f t="shared" si="56"/>
        <v>30.78712617759269</v>
      </c>
      <c r="P198" s="24">
        <f t="shared" si="57"/>
        <v>35.04134724940549</v>
      </c>
      <c r="Q198" t="s">
        <v>432</v>
      </c>
      <c r="R198" t="s">
        <v>314</v>
      </c>
      <c r="S198" s="48" t="s">
        <v>491</v>
      </c>
      <c r="T198" s="35">
        <v>100</v>
      </c>
      <c r="U198" s="35">
        <f t="shared" si="58"/>
        <v>53.271028037383175</v>
      </c>
      <c r="V198" s="35">
        <f t="shared" si="59"/>
        <v>71.590909090909093</v>
      </c>
      <c r="W198" s="35">
        <f t="shared" si="60"/>
        <v>71.910112359550567</v>
      </c>
      <c r="X198" s="35">
        <f t="shared" si="61"/>
        <v>56.498978549540354</v>
      </c>
      <c r="Y198" s="35">
        <f t="shared" si="62"/>
        <v>74.818859603066272</v>
      </c>
      <c r="Z198" s="35">
        <f t="shared" si="63"/>
        <v>75.138062871707731</v>
      </c>
      <c r="AA198" s="35">
        <f t="shared" si="64"/>
        <v>-3.2279505121571788</v>
      </c>
      <c r="AB198" s="35">
        <f t="shared" si="65"/>
        <v>-3.2279505121571788</v>
      </c>
      <c r="AC198" s="35">
        <f t="shared" si="66"/>
        <v>-3.2279505121571646</v>
      </c>
      <c r="AD198" s="36"/>
      <c r="AF198">
        <v>2.36</v>
      </c>
      <c r="AG198">
        <v>1.61</v>
      </c>
      <c r="AH198" s="41"/>
      <c r="AI198" s="36"/>
      <c r="AJ198" t="s">
        <v>443</v>
      </c>
    </row>
    <row r="199" spans="1:38" ht="15" x14ac:dyDescent="0.25">
      <c r="A199">
        <v>2.14</v>
      </c>
      <c r="B199">
        <v>3.52</v>
      </c>
      <c r="C199">
        <v>3.56</v>
      </c>
      <c r="D199" s="20">
        <f t="shared" si="54"/>
        <v>3.2279505121571628E-2</v>
      </c>
      <c r="E199" s="17">
        <f>IF(OR($A199="",$B199="",$C199=""),"",A199*'MPTO_working_3-way'!$I198)</f>
        <v>2.2090781409601634</v>
      </c>
      <c r="F199" s="21">
        <f>IF(OR($A199="",$B199="",$C199=""),"",B199*'MPTO_working_3-way'!$I198)</f>
        <v>3.6336238580279323</v>
      </c>
      <c r="G199" s="22">
        <f>IF(OR($A199="",$B199="",$C199=""),"",C199*'MPTO_working_3-way'!$I198)</f>
        <v>3.6749150382327951</v>
      </c>
      <c r="H199" s="17">
        <f>IF(OR($A199="",$B199="",$C199=""),"",'MPTO_working_3-way'!E198)</f>
        <v>2.190437107764851</v>
      </c>
      <c r="I199" s="21">
        <f>IF(OR($A199="",$B199="",$C199=""),"",'MPTO_working_3-way'!F198)</f>
        <v>3.6585668258694306</v>
      </c>
      <c r="J199" s="22">
        <f>IF(OR($A199="",$B199="",$C199=""),"",'MPTO_working_3-way'!G198)</f>
        <v>3.701797396447613</v>
      </c>
      <c r="K199" s="17">
        <f>IF(OR($A199="",$B199="",$C199=""),"",'OddsRatio_working_3-way'!H198)</f>
        <v>2.1980942742603609</v>
      </c>
      <c r="L199" s="21">
        <f>IF(OR($A199="",$B199="",$C199=""),"",'OddsRatio_working_3-way'!I198)</f>
        <v>3.6484189220492174</v>
      </c>
      <c r="M199" s="22">
        <f>IF(OR($A199="",$B199="",$C199=""),"",'OddsRatio_working_3-way'!J198)</f>
        <v>3.6904573176372999</v>
      </c>
      <c r="N199" s="23">
        <f t="shared" si="55"/>
        <v>45.267751351038925</v>
      </c>
      <c r="O199" s="24">
        <f t="shared" si="56"/>
        <v>27.520735196370254</v>
      </c>
      <c r="P199" s="24">
        <f t="shared" si="57"/>
        <v>27.211513452590818</v>
      </c>
      <c r="Q199" t="s">
        <v>434</v>
      </c>
      <c r="R199" t="s">
        <v>321</v>
      </c>
      <c r="S199" s="48" t="s">
        <v>491</v>
      </c>
      <c r="T199" s="35">
        <v>100</v>
      </c>
      <c r="U199" s="35">
        <f t="shared" si="58"/>
        <v>58.15899581589958</v>
      </c>
      <c r="V199" s="35">
        <f t="shared" si="59"/>
        <v>71.590909090909093</v>
      </c>
      <c r="W199" s="35">
        <f t="shared" si="60"/>
        <v>66.996699669967001</v>
      </c>
      <c r="X199" s="35">
        <f t="shared" si="61"/>
        <v>61.41239123912392</v>
      </c>
      <c r="Y199" s="35">
        <f t="shared" si="62"/>
        <v>74.844304514133427</v>
      </c>
      <c r="Z199" s="35">
        <f t="shared" si="63"/>
        <v>70.250095093191334</v>
      </c>
      <c r="AA199" s="35">
        <f t="shared" si="64"/>
        <v>-3.2533954232243403</v>
      </c>
      <c r="AB199" s="35">
        <f t="shared" si="65"/>
        <v>-3.2533954232243332</v>
      </c>
      <c r="AC199" s="35">
        <f t="shared" si="66"/>
        <v>-3.2533954232243332</v>
      </c>
      <c r="AD199" s="36"/>
      <c r="AE199" s="36"/>
      <c r="AF199">
        <v>1.94</v>
      </c>
      <c r="AG199">
        <v>1.93</v>
      </c>
      <c r="AH199" s="41"/>
      <c r="AI199" s="36"/>
      <c r="AJ199" t="s">
        <v>444</v>
      </c>
      <c r="AK199" s="35"/>
      <c r="AL199" s="35"/>
    </row>
    <row r="200" spans="1:38" s="35" customFormat="1" ht="15" x14ac:dyDescent="0.25">
      <c r="A200">
        <v>2.39</v>
      </c>
      <c r="B200">
        <v>3.52</v>
      </c>
      <c r="C200">
        <v>3.03</v>
      </c>
      <c r="D200" s="20">
        <f t="shared" si="54"/>
        <v>3.2533954232243367E-2</v>
      </c>
      <c r="E200" s="17">
        <f>IF(OR($A200="",$B200="",$C200=""),"",A200*'MPTO_working_3-way'!$I199)</f>
        <v>2.4677561506150618</v>
      </c>
      <c r="F200" s="21">
        <f>IF(OR($A200="",$B200="",$C200=""),"",B200*'MPTO_working_3-way'!$I199)</f>
        <v>3.6345195188974966</v>
      </c>
      <c r="G200" s="22">
        <f>IF(OR($A200="",$B200="",$C200=""),"",C200*'MPTO_working_3-way'!$I199)</f>
        <v>3.1285778813236971</v>
      </c>
      <c r="H200" s="17">
        <f>IF(OR($A200="",$B200="",$C200=""),"",'MPTO_working_3-way'!E199)</f>
        <v>2.4535940084223675</v>
      </c>
      <c r="I200" s="21">
        <f>IF(OR($A200="",$B200="",$C200=""),"",'MPTO_working_3-way'!F199)</f>
        <v>3.6597024548109802</v>
      </c>
      <c r="J200" s="22">
        <f>IF(OR($A200="",$B200="",$C200=""),"",'MPTO_working_3-way'!G199)</f>
        <v>3.1329464063460963</v>
      </c>
      <c r="K200" s="17">
        <f>IF(OR($A200="",$B200="",$C200=""),"",'OddsRatio_working_3-way'!H199)</f>
        <v>2.459934291120327</v>
      </c>
      <c r="L200" s="21">
        <f>IF(OR($A200="",$B200="",$C200=""),"",'OddsRatio_working_3-way'!I199)</f>
        <v>3.6467873479303767</v>
      </c>
      <c r="M200" s="22">
        <f>IF(OR($A200="",$B200="",$C200=""),"",'OddsRatio_working_3-way'!J199)</f>
        <v>3.13213425249947</v>
      </c>
      <c r="N200" s="23">
        <f t="shared" si="55"/>
        <v>40.522642391176319</v>
      </c>
      <c r="O200" s="24">
        <f t="shared" si="56"/>
        <v>27.51395321446347</v>
      </c>
      <c r="P200" s="24">
        <f t="shared" si="57"/>
        <v>31.963404394360207</v>
      </c>
      <c r="Q200" t="s">
        <v>322</v>
      </c>
      <c r="R200" t="s">
        <v>435</v>
      </c>
      <c r="S200" s="48" t="s">
        <v>491</v>
      </c>
      <c r="T200" s="35">
        <v>100</v>
      </c>
      <c r="U200" s="35">
        <f t="shared" si="58"/>
        <v>60</v>
      </c>
      <c r="V200" s="35">
        <f t="shared" si="59"/>
        <v>71.988795518207283</v>
      </c>
      <c r="W200" s="35">
        <f t="shared" si="60"/>
        <v>64.664310954063609</v>
      </c>
      <c r="X200" s="35">
        <f t="shared" si="61"/>
        <v>63.346893527729108</v>
      </c>
      <c r="Y200" s="35">
        <f t="shared" si="62"/>
        <v>75.335689045936391</v>
      </c>
      <c r="Z200" s="35">
        <f t="shared" si="63"/>
        <v>68.011204481792717</v>
      </c>
      <c r="AA200" s="35">
        <f t="shared" si="64"/>
        <v>-3.3468935277291081</v>
      </c>
      <c r="AB200" s="35">
        <f t="shared" si="65"/>
        <v>-3.3468935277291081</v>
      </c>
      <c r="AC200" s="35">
        <f t="shared" si="66"/>
        <v>-3.3468935277291081</v>
      </c>
      <c r="AD200" s="36"/>
      <c r="AE200" s="36"/>
      <c r="AF200">
        <v>1.86</v>
      </c>
      <c r="AG200">
        <v>2.0099999999999998</v>
      </c>
      <c r="AH200" s="41"/>
      <c r="AI200" s="36"/>
      <c r="AJ200" t="s">
        <v>444</v>
      </c>
    </row>
    <row r="201" spans="1:38" s="50" customFormat="1" ht="15" x14ac:dyDescent="0.25">
      <c r="A201" s="58">
        <v>2.5</v>
      </c>
      <c r="B201" s="58">
        <v>3.57</v>
      </c>
      <c r="C201" s="58">
        <v>2.83</v>
      </c>
      <c r="D201" s="59">
        <f t="shared" si="54"/>
        <v>3.3468935277291223E-2</v>
      </c>
      <c r="E201" s="60">
        <f>IF(OR($A201="",$B201="",$C201=""),"",A201*'MPTO_working_3-way'!$I200)</f>
        <v>2.5836723381932281</v>
      </c>
      <c r="F201" s="61">
        <f>IF(OR($A201="",$B201="",$C201=""),"",B201*'MPTO_working_3-way'!$I200)</f>
        <v>3.6894840989399293</v>
      </c>
      <c r="G201" s="62">
        <f>IF(OR($A201="",$B201="",$C201=""),"",C201*'MPTO_working_3-way'!$I200)</f>
        <v>2.9247170868347343</v>
      </c>
      <c r="H201" s="60">
        <f>IF(OR($A201="",$B201="",$C201=""),"",'MPTO_working_3-way'!E200)</f>
        <v>2.5717274839252715</v>
      </c>
      <c r="I201" s="61">
        <f>IF(OR($A201="",$B201="",$C201=""),"",'MPTO_working_3-way'!F200)</f>
        <v>3.7180839710201106</v>
      </c>
      <c r="J201" s="62">
        <f>IF(OR($A201="",$B201="",$C201=""),"",'MPTO_working_3-way'!G200)</f>
        <v>2.9222627378310162</v>
      </c>
      <c r="K201" s="60">
        <f>IF(OR($A201="",$B201="",$C201=""),"",'OddsRatio_working_3-way'!H200)</f>
        <v>2.5774351902070132</v>
      </c>
      <c r="L201" s="61">
        <f>IF(OR($A201="",$B201="",$C201=""),"",'OddsRatio_working_3-way'!I200)</f>
        <v>3.7026722925546824</v>
      </c>
      <c r="M201" s="62">
        <f>IF(OR($A201="",$B201="",$C201=""),"",'OddsRatio_working_3-way'!J200)</f>
        <v>2.9244709320525564</v>
      </c>
      <c r="N201" s="63">
        <f t="shared" si="55"/>
        <v>38.704598304415953</v>
      </c>
      <c r="O201" s="64">
        <f t="shared" si="56"/>
        <v>27.104060437266071</v>
      </c>
      <c r="P201" s="64">
        <f t="shared" si="57"/>
        <v>34.191341258317976</v>
      </c>
      <c r="Q201" s="58" t="s">
        <v>326</v>
      </c>
      <c r="R201" s="58" t="s">
        <v>418</v>
      </c>
      <c r="S201" s="65" t="s">
        <v>491</v>
      </c>
      <c r="T201" s="50">
        <v>100</v>
      </c>
      <c r="U201" s="50">
        <f t="shared" si="58"/>
        <v>69.696969696969703</v>
      </c>
      <c r="V201" s="50">
        <f t="shared" si="59"/>
        <v>69.230769230769241</v>
      </c>
      <c r="W201" s="50">
        <f t="shared" si="60"/>
        <v>58.333333333333336</v>
      </c>
      <c r="X201" s="50">
        <f t="shared" si="61"/>
        <v>72.435897435897445</v>
      </c>
      <c r="Y201" s="50">
        <f t="shared" si="62"/>
        <v>71.969696969696969</v>
      </c>
      <c r="Z201" s="50">
        <f t="shared" si="63"/>
        <v>61.072261072261071</v>
      </c>
      <c r="AA201" s="50">
        <f t="shared" si="64"/>
        <v>-2.7389277389277424</v>
      </c>
      <c r="AB201" s="50">
        <f t="shared" si="65"/>
        <v>-2.7389277389277282</v>
      </c>
      <c r="AC201" s="50">
        <f t="shared" si="66"/>
        <v>-2.7389277389277353</v>
      </c>
      <c r="AD201" s="51"/>
      <c r="AE201" s="51"/>
      <c r="AF201" s="58">
        <v>1.79</v>
      </c>
      <c r="AG201" s="58">
        <v>2.08</v>
      </c>
      <c r="AH201" s="52"/>
      <c r="AI201" s="51"/>
      <c r="AJ201" s="58" t="s">
        <v>444</v>
      </c>
    </row>
    <row r="202" spans="1:38" s="35" customFormat="1" ht="15" x14ac:dyDescent="0.25">
      <c r="A202">
        <v>3.3</v>
      </c>
      <c r="B202">
        <v>3.25</v>
      </c>
      <c r="C202">
        <v>2.4</v>
      </c>
      <c r="D202" s="20">
        <f t="shared" si="54"/>
        <v>2.7389277389277433E-2</v>
      </c>
      <c r="E202" s="17">
        <f>IF(OR($A202="",$B202="",$C202=""),"",A202*'MPTO_working_3-way'!$I201)</f>
        <v>3.3903846153846153</v>
      </c>
      <c r="F202" s="21">
        <f>IF(OR($A202="",$B202="",$C202=""),"",B202*'MPTO_working_3-way'!$I201)</f>
        <v>3.3390151515151518</v>
      </c>
      <c r="G202" s="22">
        <f>IF(OR($A202="",$B202="",$C202=""),"",C202*'MPTO_working_3-way'!$I201)</f>
        <v>2.4657342657342656</v>
      </c>
      <c r="H202" s="17">
        <f>IF(OR($A202="",$B202="",$C202=""),"",'MPTO_working_3-way'!E201)</f>
        <v>3.4025115664243222</v>
      </c>
      <c r="I202" s="21">
        <f>IF(OR($A202="",$B202="",$C202=""),"",'MPTO_working_3-way'!F201)</f>
        <v>3.3493819128171767</v>
      </c>
      <c r="J202" s="22">
        <f>IF(OR($A202="",$B202="",$C202=""),"",'MPTO_working_3-way'!G201)</f>
        <v>2.4537654909437556</v>
      </c>
      <c r="K202" s="17">
        <f>IF(OR($A202="",$B202="",$C202=""),"",'OddsRatio_working_3-way'!H201)</f>
        <v>3.3970107597048402</v>
      </c>
      <c r="L202" s="21">
        <f>IF(OR($A202="",$B202="",$C202=""),"",'OddsRatio_working_3-way'!I201)</f>
        <v>3.3449018301460396</v>
      </c>
      <c r="M202" s="22">
        <f>IF(OR($A202="",$B202="",$C202=""),"",'OddsRatio_working_3-way'!J201)</f>
        <v>2.4590500276464251</v>
      </c>
      <c r="N202" s="23">
        <f t="shared" ref="N202:N230" si="67">(1/E202)* 100</f>
        <v>29.49517867271696</v>
      </c>
      <c r="O202" s="24">
        <f t="shared" ref="O202:O230" si="68">(1/F202)* 100</f>
        <v>29.948950652297217</v>
      </c>
      <c r="P202" s="24">
        <f t="shared" ref="P202:P230" si="69">(1/G202)* 100</f>
        <v>40.555870674985819</v>
      </c>
      <c r="Q202" t="s">
        <v>113</v>
      </c>
      <c r="R202" t="s">
        <v>163</v>
      </c>
      <c r="S202" s="48" t="s">
        <v>495</v>
      </c>
      <c r="T202" s="35">
        <v>100</v>
      </c>
      <c r="U202" s="35">
        <f t="shared" ref="U202:U230" si="70">(1/A203)*((T202*A203)-T202)</f>
        <v>54.337899543379002</v>
      </c>
      <c r="V202" s="35">
        <f t="shared" ref="V202:V230" si="71">(1/B203)*((T202*B203)-T202)</f>
        <v>66.777408637873762</v>
      </c>
      <c r="W202" s="35">
        <f t="shared" ref="W202:W230" si="72">(1/C203)*((T202*C203)-T202)</f>
        <v>76.019184652278184</v>
      </c>
      <c r="X202" s="35">
        <f t="shared" ref="X202:X230" si="73">((1/B203)+(1/C203))*T202</f>
        <v>57.203406709848068</v>
      </c>
      <c r="Y202" s="35">
        <f t="shared" ref="Y202:Y230" si="74">((1/A203)+(1/C203))*T202</f>
        <v>69.642915804342834</v>
      </c>
      <c r="Z202" s="35">
        <f t="shared" ref="Z202:Z230" si="75">((1/A203)+(1/B203))*T202</f>
        <v>78.884691818747257</v>
      </c>
      <c r="AA202" s="35">
        <f t="shared" ref="AA202:AA230" si="76">U202-X202</f>
        <v>-2.8655071664690652</v>
      </c>
      <c r="AB202" s="35">
        <f t="shared" ref="AB202:AB230" si="77">V202-Y202</f>
        <v>-2.8655071664690723</v>
      </c>
      <c r="AC202" s="35">
        <f t="shared" ref="AC202:AC230" si="78">W202-Z202</f>
        <v>-2.8655071664690723</v>
      </c>
      <c r="AD202" s="36"/>
      <c r="AE202" s="36"/>
      <c r="AF202">
        <v>2.42</v>
      </c>
      <c r="AG202">
        <v>1.61</v>
      </c>
      <c r="AH202" s="41"/>
      <c r="AI202" s="36"/>
      <c r="AJ202" t="s">
        <v>94</v>
      </c>
    </row>
    <row r="203" spans="1:38" ht="15" x14ac:dyDescent="0.25">
      <c r="A203">
        <v>2.19</v>
      </c>
      <c r="B203">
        <v>3.01</v>
      </c>
      <c r="C203">
        <v>4.17</v>
      </c>
      <c r="D203" s="20">
        <f t="shared" si="54"/>
        <v>2.8655071664690723E-2</v>
      </c>
      <c r="E203" s="17">
        <f>IF(OR($A203="",$B203="",$C203=""),"",A203*'MPTO_working_3-way'!$I202)</f>
        <v>2.2527546069456728</v>
      </c>
      <c r="F203" s="21">
        <f>IF(OR($A203="",$B203="",$C203=""),"",B203*'MPTO_working_3-way'!$I202)</f>
        <v>3.0962517657107189</v>
      </c>
      <c r="G203" s="22">
        <f>IF(OR($A203="",$B203="",$C203=""),"",C203*'MPTO_working_3-way'!$I202)</f>
        <v>4.2894916488417598</v>
      </c>
      <c r="H203" s="17">
        <f>IF(OR($A203="",$B203="",$C203=""),"",'MPTO_working_3-way'!E202)</f>
        <v>2.2367896177609161</v>
      </c>
      <c r="I203" s="21">
        <f>IF(OR($A203="",$B203="",$C203=""),"",'MPTO_working_3-way'!F202)</f>
        <v>3.0991009771311244</v>
      </c>
      <c r="J203" s="22">
        <f>IF(OR($A203="",$B203="",$C203=""),"",'MPTO_working_3-way'!G202)</f>
        <v>4.3429834164409851</v>
      </c>
      <c r="K203" s="17">
        <f>IF(OR($A203="",$B203="",$C203=""),"",'OddsRatio_working_3-way'!H202)</f>
        <v>2.2438050540513417</v>
      </c>
      <c r="L203" s="21">
        <f>IF(OR($A203="",$B203="",$C203=""),"",'OddsRatio_working_3-way'!I202)</f>
        <v>3.100880805582519</v>
      </c>
      <c r="M203" s="22">
        <f>IF(OR($A203="",$B203="",$C203=""),"",'OddsRatio_working_3-way'!J202)</f>
        <v>4.3133294296997935</v>
      </c>
      <c r="N203" s="23">
        <f t="shared" si="67"/>
        <v>44.390098988891594</v>
      </c>
      <c r="O203" s="24">
        <f t="shared" si="68"/>
        <v>32.297115211186913</v>
      </c>
      <c r="P203" s="24">
        <f t="shared" si="69"/>
        <v>23.312785799921489</v>
      </c>
      <c r="Q203" t="s">
        <v>128</v>
      </c>
      <c r="R203" t="s">
        <v>100</v>
      </c>
      <c r="S203" s="48" t="s">
        <v>495</v>
      </c>
      <c r="T203" s="35">
        <v>100</v>
      </c>
      <c r="U203" s="35">
        <f t="shared" si="70"/>
        <v>21.875</v>
      </c>
      <c r="V203" s="35">
        <f t="shared" si="71"/>
        <v>82.876712328767113</v>
      </c>
      <c r="W203" s="35">
        <f t="shared" si="72"/>
        <v>91.589571068124471</v>
      </c>
      <c r="X203" s="35">
        <f t="shared" si="73"/>
        <v>25.533716603108402</v>
      </c>
      <c r="Y203" s="35">
        <f t="shared" si="74"/>
        <v>86.535428931875529</v>
      </c>
      <c r="Z203" s="35">
        <f t="shared" si="75"/>
        <v>95.248287671232873</v>
      </c>
      <c r="AA203" s="35">
        <f t="shared" si="76"/>
        <v>-3.6587166031084024</v>
      </c>
      <c r="AB203" s="35">
        <f t="shared" si="77"/>
        <v>-3.6587166031084166</v>
      </c>
      <c r="AC203" s="35">
        <f t="shared" si="78"/>
        <v>-3.6587166031084024</v>
      </c>
      <c r="AD203" s="36"/>
      <c r="AE203" s="36"/>
      <c r="AF203">
        <v>2.76</v>
      </c>
      <c r="AG203">
        <v>1.49</v>
      </c>
      <c r="AH203" s="41"/>
      <c r="AI203" s="36"/>
      <c r="AJ203" t="s">
        <v>94</v>
      </c>
      <c r="AK203" s="35"/>
      <c r="AL203" s="35"/>
    </row>
    <row r="204" spans="1:38" ht="15" x14ac:dyDescent="0.25">
      <c r="A204">
        <v>1.28</v>
      </c>
      <c r="B204">
        <v>5.84</v>
      </c>
      <c r="C204">
        <v>11.89</v>
      </c>
      <c r="D204" s="20">
        <f t="shared" si="54"/>
        <v>3.658716603108414E-2</v>
      </c>
      <c r="E204" s="17">
        <f>IF(OR($A204="",$B204="",$C204=""),"",A204*'MPTO_working_3-way'!$I203)</f>
        <v>1.3268315725197877</v>
      </c>
      <c r="F204" s="21">
        <f>IF(OR($A204="",$B204="",$C204=""),"",B204*'MPTO_working_3-way'!$I203)</f>
        <v>6.0536690496215311</v>
      </c>
      <c r="G204" s="22">
        <f>IF(OR($A204="",$B204="",$C204=""),"",C204*'MPTO_working_3-way'!$I203)</f>
        <v>12.325021404109592</v>
      </c>
      <c r="H204" s="17">
        <f>IF(OR($A204="",$B204="",$C204=""),"",'MPTO_working_3-way'!E203)</f>
        <v>1.3002983386479163</v>
      </c>
      <c r="I204" s="21">
        <f>IF(OR($A204="",$B204="",$C204=""),"",'MPTO_working_3-way'!F203)</f>
        <v>6.2878388504496385</v>
      </c>
      <c r="J204" s="22">
        <f>IF(OR($A204="",$B204="",$C204=""),"",'MPTO_working_3-way'!G203)</f>
        <v>13.906548794266831</v>
      </c>
      <c r="K204" s="17">
        <f>IF(OR($A204="",$B204="",$C204=""),"",'OddsRatio_working_3-way'!H203)</f>
        <v>1.3077606863108238</v>
      </c>
      <c r="L204" s="21">
        <f>IF(OR($A204="",$B204="",$C204=""),"",'OddsRatio_working_3-way'!I203)</f>
        <v>6.3198632919442419</v>
      </c>
      <c r="M204" s="22">
        <f>IF(OR($A204="",$B204="",$C204=""),"",'OddsRatio_working_3-way'!J203)</f>
        <v>12.969692406874543</v>
      </c>
      <c r="N204" s="23">
        <f t="shared" si="67"/>
        <v>75.367516172448219</v>
      </c>
      <c r="O204" s="24">
        <f t="shared" si="68"/>
        <v>16.518907654235228</v>
      </c>
      <c r="P204" s="24">
        <f t="shared" si="69"/>
        <v>8.1135761733165452</v>
      </c>
      <c r="Q204" t="s">
        <v>177</v>
      </c>
      <c r="R204" t="s">
        <v>179</v>
      </c>
      <c r="S204" s="48" t="s">
        <v>495</v>
      </c>
      <c r="T204" s="35">
        <v>100</v>
      </c>
      <c r="U204" s="35">
        <f t="shared" si="70"/>
        <v>55.752212389380524</v>
      </c>
      <c r="V204" s="35">
        <f t="shared" si="71"/>
        <v>68.75</v>
      </c>
      <c r="W204" s="35">
        <f t="shared" si="72"/>
        <v>72.67759562841529</v>
      </c>
      <c r="X204" s="35">
        <f t="shared" si="73"/>
        <v>58.572404371584696</v>
      </c>
      <c r="Y204" s="35">
        <f t="shared" si="74"/>
        <v>71.570191982204165</v>
      </c>
      <c r="Z204" s="35">
        <f t="shared" si="75"/>
        <v>75.497787610619469</v>
      </c>
      <c r="AA204" s="35">
        <f t="shared" si="76"/>
        <v>-2.8201919822041717</v>
      </c>
      <c r="AB204" s="35">
        <f t="shared" si="77"/>
        <v>-2.8201919822041646</v>
      </c>
      <c r="AC204" s="35">
        <f t="shared" si="78"/>
        <v>-2.8201919822041788</v>
      </c>
      <c r="AD204" s="36"/>
      <c r="AE204" s="36"/>
      <c r="AF204">
        <v>1.58</v>
      </c>
      <c r="AG204">
        <v>2.46</v>
      </c>
      <c r="AH204" s="41"/>
      <c r="AI204" s="36"/>
      <c r="AJ204" t="s">
        <v>94</v>
      </c>
      <c r="AK204" s="35"/>
      <c r="AL204" s="35"/>
    </row>
    <row r="205" spans="1:38" s="35" customFormat="1" ht="15" x14ac:dyDescent="0.25">
      <c r="A205">
        <v>2.2599999999999998</v>
      </c>
      <c r="B205">
        <v>3.2</v>
      </c>
      <c r="C205">
        <v>3.66</v>
      </c>
      <c r="D205" s="20">
        <f t="shared" si="54"/>
        <v>2.8201919822041788E-2</v>
      </c>
      <c r="E205" s="17">
        <f>IF(OR($A205="",$B205="",$C205=""),"",A205*'MPTO_working_3-way'!$I204)</f>
        <v>2.323736338797814</v>
      </c>
      <c r="F205" s="21">
        <f>IF(OR($A205="",$B205="",$C205=""),"",B205*'MPTO_working_3-way'!$I204)</f>
        <v>3.2902461434305339</v>
      </c>
      <c r="G205" s="22">
        <f>IF(OR($A205="",$B205="",$C205=""),"",C205*'MPTO_working_3-way'!$I204)</f>
        <v>3.7632190265486729</v>
      </c>
      <c r="H205" s="17">
        <f>IF(OR($A205="",$B205="",$C205=""),"",'MPTO_working_3-way'!E204)</f>
        <v>2.3090569452554148</v>
      </c>
      <c r="I205" s="21">
        <f>IF(OR($A205="",$B205="",$C205=""),"",'MPTO_working_3-way'!F204)</f>
        <v>3.299248140293964</v>
      </c>
      <c r="J205" s="22">
        <f>IF(OR($A205="",$B205="",$C205=""),"",'MPTO_working_3-way'!G204)</f>
        <v>3.7904142911150234</v>
      </c>
      <c r="K205" s="17">
        <f>IF(OR($A205="",$B205="",$C205=""),"",'OddsRatio_working_3-way'!H204)</f>
        <v>2.3153700856547883</v>
      </c>
      <c r="L205" s="21">
        <f>IF(OR($A205="",$B205="",$C205=""),"",'OddsRatio_working_3-way'!I204)</f>
        <v>3.2966779273337568</v>
      </c>
      <c r="M205" s="22">
        <f>IF(OR($A205="",$B205="",$C205=""),"",'OddsRatio_working_3-way'!J204)</f>
        <v>3.776892403048997</v>
      </c>
      <c r="N205" s="23">
        <f t="shared" si="67"/>
        <v>43.034142183159659</v>
      </c>
      <c r="O205" s="24">
        <f t="shared" si="68"/>
        <v>30.392862916856505</v>
      </c>
      <c r="P205" s="24">
        <f t="shared" si="69"/>
        <v>26.572994899983833</v>
      </c>
      <c r="Q205" t="s">
        <v>161</v>
      </c>
      <c r="R205" t="s">
        <v>96</v>
      </c>
      <c r="S205" s="48" t="s">
        <v>495</v>
      </c>
      <c r="T205" s="35">
        <v>100</v>
      </c>
      <c r="U205" s="35">
        <f t="shared" si="70"/>
        <v>52.606635071090047</v>
      </c>
      <c r="V205" s="35">
        <f t="shared" si="71"/>
        <v>69.512195121951223</v>
      </c>
      <c r="W205" s="35">
        <f t="shared" si="72"/>
        <v>75</v>
      </c>
      <c r="X205" s="35">
        <f t="shared" si="73"/>
        <v>55.487804878048784</v>
      </c>
      <c r="Y205" s="35">
        <f t="shared" si="74"/>
        <v>72.393364928909961</v>
      </c>
      <c r="Z205" s="35">
        <f t="shared" si="75"/>
        <v>77.881169806958738</v>
      </c>
      <c r="AA205" s="35">
        <f t="shared" si="76"/>
        <v>-2.8811698069587379</v>
      </c>
      <c r="AB205" s="35">
        <f t="shared" si="77"/>
        <v>-2.8811698069587379</v>
      </c>
      <c r="AC205" s="35">
        <f t="shared" si="78"/>
        <v>-2.8811698069587379</v>
      </c>
      <c r="AD205" s="36"/>
      <c r="AE205" s="36"/>
      <c r="AF205">
        <v>2.3199999999999998</v>
      </c>
      <c r="AG205">
        <v>1.66</v>
      </c>
      <c r="AH205" s="41"/>
      <c r="AI205" s="36"/>
      <c r="AJ205" t="s">
        <v>94</v>
      </c>
    </row>
    <row r="206" spans="1:38" ht="15" x14ac:dyDescent="0.25">
      <c r="A206">
        <v>2.11</v>
      </c>
      <c r="B206">
        <v>3.28</v>
      </c>
      <c r="C206">
        <v>4</v>
      </c>
      <c r="D206" s="20">
        <f t="shared" si="54"/>
        <v>2.8811698069587388E-2</v>
      </c>
      <c r="E206" s="17">
        <f>IF(OR($A206="",$B206="",$C206=""),"",A206*'MPTO_working_3-way'!$I205)</f>
        <v>2.1707926829268294</v>
      </c>
      <c r="F206" s="21">
        <f>IF(OR($A206="",$B206="",$C206=""),"",B206*'MPTO_working_3-way'!$I205)</f>
        <v>3.3745023696682463</v>
      </c>
      <c r="G206" s="22">
        <f>IF(OR($A206="",$B206="",$C206=""),"",C206*'MPTO_working_3-way'!$I205)</f>
        <v>4.1152467922783496</v>
      </c>
      <c r="H206" s="17">
        <f>IF(OR($A206="",$B206="",$C206=""),"",'MPTO_working_3-way'!E205)</f>
        <v>2.1536418895089517</v>
      </c>
      <c r="I206" s="21">
        <f>IF(OR($A206="",$B206="",$C206=""),"",'MPTO_working_3-way'!F205)</f>
        <v>3.3866831957720289</v>
      </c>
      <c r="J206" s="22">
        <f>IF(OR($A206="",$B206="",$C206=""),"",'MPTO_working_3-way'!G205)</f>
        <v>4.1598012502003527</v>
      </c>
      <c r="K206" s="17">
        <f>IF(OR($A206="",$B206="",$C206=""),"",'OddsRatio_working_3-way'!H205)</f>
        <v>2.1607515986138415</v>
      </c>
      <c r="L206" s="21">
        <f>IF(OR($A206="",$B206="",$C206=""),"",'OddsRatio_working_3-way'!I205)</f>
        <v>3.3842465268824857</v>
      </c>
      <c r="M206" s="22">
        <f>IF(OR($A206="",$B206="",$C206=""),"",'OddsRatio_working_3-way'!J205)</f>
        <v>4.1371664827401116</v>
      </c>
      <c r="N206" s="23">
        <f t="shared" si="67"/>
        <v>46.06612173815342</v>
      </c>
      <c r="O206" s="24">
        <f t="shared" si="68"/>
        <v>29.633999044970651</v>
      </c>
      <c r="P206" s="24">
        <f t="shared" si="69"/>
        <v>24.299879216875929</v>
      </c>
      <c r="Q206" t="s">
        <v>117</v>
      </c>
      <c r="R206" t="s">
        <v>181</v>
      </c>
      <c r="S206" s="48" t="s">
        <v>495</v>
      </c>
      <c r="T206" s="35">
        <v>100</v>
      </c>
      <c r="U206" s="35">
        <f t="shared" si="70"/>
        <v>80.952380952380949</v>
      </c>
      <c r="V206" s="35">
        <f t="shared" si="71"/>
        <v>72.527472527472526</v>
      </c>
      <c r="W206" s="35">
        <f t="shared" si="72"/>
        <v>43.502824858757066</v>
      </c>
      <c r="X206" s="35">
        <f t="shared" si="73"/>
        <v>83.969702613770409</v>
      </c>
      <c r="Y206" s="35">
        <f t="shared" si="74"/>
        <v>75.544794188861985</v>
      </c>
      <c r="Z206" s="35">
        <f t="shared" si="75"/>
        <v>46.520146520146518</v>
      </c>
      <c r="AA206" s="35">
        <f t="shared" si="76"/>
        <v>-3.0173216613894596</v>
      </c>
      <c r="AB206" s="35">
        <f t="shared" si="77"/>
        <v>-3.0173216613894596</v>
      </c>
      <c r="AC206" s="35">
        <f t="shared" si="78"/>
        <v>-3.0173216613894525</v>
      </c>
      <c r="AD206" s="36"/>
      <c r="AE206" s="36"/>
      <c r="AF206">
        <v>2.11</v>
      </c>
      <c r="AG206">
        <v>1.79</v>
      </c>
      <c r="AH206" s="41"/>
      <c r="AI206" s="36"/>
      <c r="AJ206" t="s">
        <v>94</v>
      </c>
      <c r="AK206" s="35"/>
      <c r="AL206" s="35"/>
    </row>
    <row r="207" spans="1:38" ht="15" x14ac:dyDescent="0.25">
      <c r="A207">
        <v>5.25</v>
      </c>
      <c r="B207">
        <v>3.64</v>
      </c>
      <c r="C207">
        <v>1.77</v>
      </c>
      <c r="D207" s="20">
        <f t="shared" si="54"/>
        <v>3.0173216613894605E-2</v>
      </c>
      <c r="E207" s="17">
        <f>IF(OR($A207="",$B207="",$C207=""),"",A207*'MPTO_working_3-way'!$I206)</f>
        <v>5.4084093872229468</v>
      </c>
      <c r="F207" s="21">
        <f>IF(OR($A207="",$B207="",$C207=""),"",B207*'MPTO_working_3-way'!$I206)</f>
        <v>3.7498305084745764</v>
      </c>
      <c r="G207" s="22">
        <f>IF(OR($A207="",$B207="",$C207=""),"",C207*'MPTO_working_3-way'!$I206)</f>
        <v>1.8234065934065935</v>
      </c>
      <c r="H207" s="17">
        <f>IF(OR($A207="",$B207="",$C207=""),"",'MPTO_working_3-way'!E206)</f>
        <v>5.5426703372333108</v>
      </c>
      <c r="I207" s="21">
        <f>IF(OR($A207="",$B207="",$C207=""),"",'MPTO_working_3-way'!F206)</f>
        <v>3.7783251231527095</v>
      </c>
      <c r="J207" s="22">
        <f>IF(OR($A207="",$B207="",$C207=""),"",'MPTO_working_3-way'!G206)</f>
        <v>1.8020810024614009</v>
      </c>
      <c r="K207" s="17">
        <f>IF(OR($A207="",$B207="",$C207=""),"",'OddsRatio_working_3-way'!H206)</f>
        <v>5.4709749366788678</v>
      </c>
      <c r="L207" s="21">
        <f>IF(OR($A207="",$B207="",$C207=""),"",'OddsRatio_working_3-way'!I206)</f>
        <v>3.7772644312546375</v>
      </c>
      <c r="M207" s="22">
        <f>IF(OR($A207="",$B207="",$C207=""),"",'OddsRatio_working_3-way'!J206)</f>
        <v>1.8100354591159358</v>
      </c>
      <c r="N207" s="23">
        <f t="shared" si="67"/>
        <v>18.489724582655338</v>
      </c>
      <c r="O207" s="24">
        <f t="shared" si="68"/>
        <v>26.667871994214426</v>
      </c>
      <c r="P207" s="24">
        <f t="shared" si="69"/>
        <v>54.842403423130236</v>
      </c>
      <c r="Q207" t="s">
        <v>99</v>
      </c>
      <c r="R207" t="s">
        <v>162</v>
      </c>
      <c r="S207" s="48" t="s">
        <v>495</v>
      </c>
      <c r="T207" s="35">
        <v>100</v>
      </c>
      <c r="U207" s="35">
        <f t="shared" si="70"/>
        <v>80.198019801980209</v>
      </c>
      <c r="V207" s="35">
        <f t="shared" si="71"/>
        <v>74.811083123425689</v>
      </c>
      <c r="W207" s="35">
        <f t="shared" si="72"/>
        <v>41.176470588235297</v>
      </c>
      <c r="X207" s="35">
        <f t="shared" si="73"/>
        <v>84.012446288339021</v>
      </c>
      <c r="Y207" s="35">
        <f t="shared" si="74"/>
        <v>78.625509609784515</v>
      </c>
      <c r="Z207" s="35">
        <f t="shared" si="75"/>
        <v>44.990897074594109</v>
      </c>
      <c r="AA207" s="35">
        <f t="shared" si="76"/>
        <v>-3.814426486358812</v>
      </c>
      <c r="AB207" s="35">
        <f t="shared" si="77"/>
        <v>-3.8144264863588262</v>
      </c>
      <c r="AC207" s="35">
        <f t="shared" si="78"/>
        <v>-3.814426486358812</v>
      </c>
      <c r="AD207" s="36"/>
      <c r="AE207" s="36"/>
      <c r="AF207">
        <v>2</v>
      </c>
      <c r="AG207">
        <v>1.88</v>
      </c>
      <c r="AH207" s="41"/>
      <c r="AI207" s="36"/>
      <c r="AJ207" t="s">
        <v>94</v>
      </c>
      <c r="AK207" s="35"/>
      <c r="AL207" s="35"/>
    </row>
    <row r="208" spans="1:38" ht="15" x14ac:dyDescent="0.25">
      <c r="A208">
        <v>5.05</v>
      </c>
      <c r="B208">
        <v>3.97</v>
      </c>
      <c r="C208">
        <v>1.7</v>
      </c>
      <c r="D208" s="20">
        <f t="shared" si="54"/>
        <v>3.8144264863588129E-2</v>
      </c>
      <c r="E208" s="17">
        <f>IF(OR($A208="",$B208="",$C208=""),"",A208*'MPTO_working_3-way'!$I207)</f>
        <v>5.2426285375611199</v>
      </c>
      <c r="F208" s="21">
        <f>IF(OR($A208="",$B208="",$C208=""),"",B208*'MPTO_working_3-way'!$I207)</f>
        <v>4.1214327315084454</v>
      </c>
      <c r="G208" s="22">
        <f>IF(OR($A208="",$B208="",$C208=""),"",C208*'MPTO_working_3-way'!$I207)</f>
        <v>1.7648452502680998</v>
      </c>
      <c r="H208" s="17">
        <f>IF(OR($A208="",$B208="",$C208=""),"",'MPTO_working_3-way'!E207)</f>
        <v>5.3965070895315597</v>
      </c>
      <c r="I208" s="21">
        <f>IF(OR($A208="",$B208="",$C208=""),"",'MPTO_working_3-way'!F207)</f>
        <v>4.181049235430863</v>
      </c>
      <c r="J208" s="22">
        <f>IF(OR($A208="",$B208="",$C208=""),"",'MPTO_working_3-way'!G207)</f>
        <v>1.7375574492165491</v>
      </c>
      <c r="K208" s="17">
        <f>IF(OR($A208="",$B208="",$C208=""),"",'OddsRatio_working_3-way'!H207)</f>
        <v>5.3230731977834012</v>
      </c>
      <c r="L208" s="21">
        <f>IF(OR($A208="",$B208="",$C208=""),"",'OddsRatio_working_3-way'!I207)</f>
        <v>4.170253678374495</v>
      </c>
      <c r="M208" s="22">
        <f>IF(OR($A208="",$B208="",$C208=""),"",'OddsRatio_working_3-way'!J207)</f>
        <v>1.7471978366539209</v>
      </c>
      <c r="N208" s="23">
        <f t="shared" si="67"/>
        <v>19.074401187027487</v>
      </c>
      <c r="O208" s="24">
        <f t="shared" si="68"/>
        <v>24.263407051508512</v>
      </c>
      <c r="P208" s="24">
        <f t="shared" si="69"/>
        <v>56.662191761464001</v>
      </c>
      <c r="Q208" t="s">
        <v>93</v>
      </c>
      <c r="R208" t="s">
        <v>134</v>
      </c>
      <c r="S208" s="48" t="s">
        <v>495</v>
      </c>
      <c r="T208" s="35">
        <v>100</v>
      </c>
      <c r="U208" s="35">
        <f t="shared" si="70"/>
        <v>38.650306748466257</v>
      </c>
      <c r="V208" s="35">
        <f t="shared" si="71"/>
        <v>74.619289340101517</v>
      </c>
      <c r="W208" s="35">
        <f t="shared" si="72"/>
        <v>83.249581239530997</v>
      </c>
      <c r="X208" s="35">
        <f t="shared" si="73"/>
        <v>42.131129420367486</v>
      </c>
      <c r="Y208" s="35">
        <f t="shared" si="74"/>
        <v>78.100112012002754</v>
      </c>
      <c r="Z208" s="35">
        <f t="shared" si="75"/>
        <v>86.730403911432219</v>
      </c>
      <c r="AA208" s="35">
        <f t="shared" si="76"/>
        <v>-3.4808226719012296</v>
      </c>
      <c r="AB208" s="35">
        <f t="shared" si="77"/>
        <v>-3.4808226719012367</v>
      </c>
      <c r="AC208" s="35">
        <f t="shared" si="78"/>
        <v>-3.4808226719012225</v>
      </c>
      <c r="AD208" s="36"/>
      <c r="AE208" s="36"/>
      <c r="AF208">
        <v>1.95</v>
      </c>
      <c r="AG208">
        <v>1.92</v>
      </c>
      <c r="AH208" s="41"/>
      <c r="AI208" s="36"/>
      <c r="AJ208" t="s">
        <v>71</v>
      </c>
      <c r="AK208" s="35"/>
      <c r="AL208" s="35"/>
    </row>
    <row r="209" spans="1:38" ht="15" x14ac:dyDescent="0.25">
      <c r="A209">
        <v>1.63</v>
      </c>
      <c r="B209">
        <v>3.94</v>
      </c>
      <c r="C209">
        <v>5.97</v>
      </c>
      <c r="D209" s="20">
        <f t="shared" si="54"/>
        <v>3.4808226719012403E-2</v>
      </c>
      <c r="E209" s="17">
        <f>IF(OR($A209="",$B209="",$C209=""),"",A209*'MPTO_working_3-way'!$I208)</f>
        <v>1.68673740955199</v>
      </c>
      <c r="F209" s="21">
        <f>IF(OR($A209="",$B209="",$C209=""),"",B209*'MPTO_working_3-way'!$I208)</f>
        <v>4.0771444132729089</v>
      </c>
      <c r="G209" s="22">
        <f>IF(OR($A209="",$B209="",$C209=""),"",C209*'MPTO_working_3-way'!$I208)</f>
        <v>6.1778051135125036</v>
      </c>
      <c r="H209" s="17">
        <f>IF(OR($A209="",$B209="",$C209=""),"",'MPTO_working_3-way'!E208)</f>
        <v>1.6614215856478054</v>
      </c>
      <c r="I209" s="21">
        <f>IF(OR($A209="",$B209="",$C209=""),"",'MPTO_working_3-way'!F208)</f>
        <v>4.1287447591839603</v>
      </c>
      <c r="J209" s="22">
        <f>IF(OR($A209="",$B209="",$C209=""),"",'MPTO_working_3-way'!G208)</f>
        <v>6.414308717014479</v>
      </c>
      <c r="K209" s="17">
        <f>IF(OR($A209="",$B209="",$C209=""),"",'OddsRatio_working_3-way'!H208)</f>
        <v>1.670268793242659</v>
      </c>
      <c r="L209" s="21">
        <f>IF(OR($A209="",$B209="",$C209=""),"",'OddsRatio_working_3-way'!I208)</f>
        <v>4.1279210351324096</v>
      </c>
      <c r="M209" s="22">
        <f>IF(OR($A209="",$B209="",$C209=""),"",'OddsRatio_working_3-way'!J208)</f>
        <v>6.2876760355809767</v>
      </c>
      <c r="N209" s="23">
        <f t="shared" si="67"/>
        <v>59.286050948831893</v>
      </c>
      <c r="O209" s="24">
        <f t="shared" si="68"/>
        <v>24.526970316394916</v>
      </c>
      <c r="P209" s="24">
        <f t="shared" si="69"/>
        <v>16.186978734773195</v>
      </c>
      <c r="Q209" t="s">
        <v>131</v>
      </c>
      <c r="R209" t="s">
        <v>133</v>
      </c>
      <c r="S209" s="48" t="s">
        <v>495</v>
      </c>
      <c r="T209" s="35">
        <v>100</v>
      </c>
      <c r="U209" s="35">
        <f t="shared" si="70"/>
        <v>45.945945945945937</v>
      </c>
      <c r="V209" s="35">
        <f t="shared" si="71"/>
        <v>71.988795518207283</v>
      </c>
      <c r="W209" s="35">
        <f t="shared" si="72"/>
        <v>78.308026030368765</v>
      </c>
      <c r="X209" s="35">
        <f t="shared" si="73"/>
        <v>49.703178451423952</v>
      </c>
      <c r="Y209" s="35">
        <f t="shared" si="74"/>
        <v>75.746028023685284</v>
      </c>
      <c r="Z209" s="35">
        <f t="shared" si="75"/>
        <v>82.065258535846766</v>
      </c>
      <c r="AA209" s="35">
        <f t="shared" si="76"/>
        <v>-3.7572325054780151</v>
      </c>
      <c r="AB209" s="35">
        <f t="shared" si="77"/>
        <v>-3.7572325054780009</v>
      </c>
      <c r="AC209" s="35">
        <f t="shared" si="78"/>
        <v>-3.7572325054780009</v>
      </c>
      <c r="AD209" s="36"/>
      <c r="AE209" s="36"/>
      <c r="AF209">
        <v>2.15</v>
      </c>
      <c r="AG209">
        <v>1.74</v>
      </c>
      <c r="AH209" s="41"/>
      <c r="AI209" s="36"/>
      <c r="AJ209" t="s">
        <v>71</v>
      </c>
      <c r="AK209" s="35"/>
      <c r="AL209" s="35"/>
    </row>
    <row r="210" spans="1:38" ht="15" x14ac:dyDescent="0.25">
      <c r="A210">
        <v>1.85</v>
      </c>
      <c r="B210">
        <v>3.57</v>
      </c>
      <c r="C210">
        <v>4.6100000000000003</v>
      </c>
      <c r="D210" s="20">
        <f t="shared" si="54"/>
        <v>3.757232505477992E-2</v>
      </c>
      <c r="E210" s="17">
        <f>IF(OR($A210="",$B210="",$C210=""),"",A210*'MPTO_working_3-way'!$I209)</f>
        <v>1.9195088013513431</v>
      </c>
      <c r="F210" s="21">
        <f>IF(OR($A210="",$B210="",$C210=""),"",B210*'MPTO_working_3-way'!$I209)</f>
        <v>3.7041332004455643</v>
      </c>
      <c r="G210" s="22">
        <f>IF(OR($A210="",$B210="",$C210=""),"",C210*'MPTO_working_3-way'!$I209)</f>
        <v>4.7832084185025359</v>
      </c>
      <c r="H210" s="17">
        <f>IF(OR($A210="",$B210="",$C210=""),"",'MPTO_working_3-way'!E209)</f>
        <v>1.8938804534063378</v>
      </c>
      <c r="I210" s="21">
        <f>IF(OR($A210="",$B210="",$C210=""),"",'MPTO_working_3-way'!F209)</f>
        <v>3.7370892470177304</v>
      </c>
      <c r="J210" s="22">
        <f>IF(OR($A210="",$B210="",$C210=""),"",'MPTO_working_3-way'!G209)</f>
        <v>4.8924724732177456</v>
      </c>
      <c r="K210" s="17">
        <f>IF(OR($A210="",$B210="",$C210=""),"",'OddsRatio_working_3-way'!H209)</f>
        <v>1.9035720646852905</v>
      </c>
      <c r="L210" s="21">
        <f>IF(OR($A210="",$B210="",$C210=""),"",'OddsRatio_working_3-way'!I209)</f>
        <v>3.7319767132249368</v>
      </c>
      <c r="M210" s="22">
        <f>IF(OR($A210="",$B210="",$C210=""),"",'OddsRatio_working_3-way'!J209)</f>
        <v>4.8375237100163524</v>
      </c>
      <c r="N210" s="23">
        <f t="shared" si="67"/>
        <v>52.096661359197483</v>
      </c>
      <c r="O210" s="24">
        <f t="shared" si="68"/>
        <v>26.996869331797019</v>
      </c>
      <c r="P210" s="24">
        <f t="shared" si="69"/>
        <v>20.906469309005498</v>
      </c>
      <c r="Q210" t="s">
        <v>132</v>
      </c>
      <c r="R210" t="s">
        <v>68</v>
      </c>
      <c r="S210" s="48" t="s">
        <v>495</v>
      </c>
      <c r="T210" s="35">
        <v>100</v>
      </c>
      <c r="U210" s="35">
        <f t="shared" si="70"/>
        <v>42.196531791907518</v>
      </c>
      <c r="V210" s="35">
        <f t="shared" si="71"/>
        <v>73.333333333333329</v>
      </c>
      <c r="W210" s="35">
        <f t="shared" si="72"/>
        <v>80.769230769230759</v>
      </c>
      <c r="X210" s="35">
        <f t="shared" si="73"/>
        <v>45.897435897435898</v>
      </c>
      <c r="Y210" s="35">
        <f t="shared" si="74"/>
        <v>77.034237438861723</v>
      </c>
      <c r="Z210" s="35">
        <f t="shared" si="75"/>
        <v>84.470134874759168</v>
      </c>
      <c r="AA210" s="35">
        <f t="shared" si="76"/>
        <v>-3.7009041055283802</v>
      </c>
      <c r="AB210" s="35">
        <f t="shared" si="77"/>
        <v>-3.7009041055283944</v>
      </c>
      <c r="AC210" s="35">
        <f t="shared" si="78"/>
        <v>-3.7009041055284086</v>
      </c>
      <c r="AD210" s="36"/>
      <c r="AE210" s="36"/>
      <c r="AF210">
        <v>2.11</v>
      </c>
      <c r="AG210">
        <v>1.77</v>
      </c>
      <c r="AH210" s="41"/>
      <c r="AI210" s="36"/>
      <c r="AJ210" t="s">
        <v>71</v>
      </c>
      <c r="AK210" s="35"/>
      <c r="AL210" s="35"/>
    </row>
    <row r="211" spans="1:38" ht="15" x14ac:dyDescent="0.25">
      <c r="A211">
        <v>1.73</v>
      </c>
      <c r="B211">
        <v>3.75</v>
      </c>
      <c r="C211">
        <v>5.2</v>
      </c>
      <c r="D211" s="20">
        <f t="shared" si="54"/>
        <v>3.7009041055283909E-2</v>
      </c>
      <c r="E211" s="17">
        <f>IF(OR($A211="",$B211="",$C211=""),"",A211*'MPTO_working_3-way'!$I210)</f>
        <v>1.7940256410256412</v>
      </c>
      <c r="F211" s="21">
        <f>IF(OR($A211="",$B211="",$C211=""),"",B211*'MPTO_working_3-way'!$I210)</f>
        <v>3.8887839039573144</v>
      </c>
      <c r="G211" s="22">
        <f>IF(OR($A211="",$B211="",$C211=""),"",C211*'MPTO_working_3-way'!$I210)</f>
        <v>5.3924470134874767</v>
      </c>
      <c r="H211" s="17">
        <f>IF(OR($A211="",$B211="",$C211=""),"",'MPTO_working_3-way'!E210)</f>
        <v>1.7677266097831497</v>
      </c>
      <c r="I211" s="21">
        <f>IF(OR($A211="",$B211="",$C211=""),"",'MPTO_working_3-way'!F210)</f>
        <v>3.9318945589463667</v>
      </c>
      <c r="J211" s="22">
        <f>IF(OR($A211="",$B211="",$C211=""),"",'MPTO_working_3-way'!G210)</f>
        <v>5.5564401010211943</v>
      </c>
      <c r="K211" s="17">
        <f>IF(OR($A211="",$B211="",$C211=""),"",'OddsRatio_working_3-way'!H210)</f>
        <v>1.7772544083118347</v>
      </c>
      <c r="L211" s="21">
        <f>IF(OR($A211="",$B211="",$C211=""),"",'OddsRatio_working_3-way'!I210)</f>
        <v>3.9280131819966386</v>
      </c>
      <c r="M211" s="22">
        <f>IF(OR($A211="",$B211="",$C211=""),"",'OddsRatio_working_3-way'!J210)</f>
        <v>5.4718746779585024</v>
      </c>
      <c r="N211" s="23">
        <f t="shared" si="67"/>
        <v>55.740563408463984</v>
      </c>
      <c r="O211" s="24">
        <f t="shared" si="68"/>
        <v>25.714979919104721</v>
      </c>
      <c r="P211" s="24">
        <f t="shared" si="69"/>
        <v>18.544456672431288</v>
      </c>
      <c r="Q211" t="s">
        <v>164</v>
      </c>
      <c r="R211" t="s">
        <v>87</v>
      </c>
      <c r="S211" s="48" t="s">
        <v>495</v>
      </c>
      <c r="T211" s="35">
        <v>100</v>
      </c>
      <c r="U211" s="35">
        <f t="shared" si="70"/>
        <v>35.897435897435898</v>
      </c>
      <c r="V211" s="35">
        <f t="shared" si="71"/>
        <v>75.961538461538453</v>
      </c>
      <c r="W211" s="35">
        <f t="shared" si="72"/>
        <v>84.591679506933744</v>
      </c>
      <c r="X211" s="35">
        <f t="shared" si="73"/>
        <v>39.446782031527796</v>
      </c>
      <c r="Y211" s="35">
        <f t="shared" si="74"/>
        <v>79.510884595630344</v>
      </c>
      <c r="Z211" s="35">
        <f t="shared" si="75"/>
        <v>88.141025641025635</v>
      </c>
      <c r="AA211" s="35">
        <f t="shared" si="76"/>
        <v>-3.5493461340918984</v>
      </c>
      <c r="AB211" s="35">
        <f t="shared" si="77"/>
        <v>-3.5493461340918913</v>
      </c>
      <c r="AC211" s="35">
        <f t="shared" si="78"/>
        <v>-3.5493461340918913</v>
      </c>
      <c r="AD211" s="36"/>
      <c r="AE211" s="36"/>
      <c r="AF211">
        <v>1.98</v>
      </c>
      <c r="AG211">
        <v>1.89</v>
      </c>
      <c r="AH211" s="41"/>
      <c r="AI211" s="36"/>
      <c r="AJ211" t="s">
        <v>71</v>
      </c>
      <c r="AK211" s="35"/>
      <c r="AL211" s="35"/>
    </row>
    <row r="212" spans="1:38" ht="15" x14ac:dyDescent="0.25">
      <c r="A212">
        <v>1.56</v>
      </c>
      <c r="B212">
        <v>4.16</v>
      </c>
      <c r="C212">
        <v>6.49</v>
      </c>
      <c r="D212" s="20">
        <f t="shared" si="54"/>
        <v>3.5493461340919019E-2</v>
      </c>
      <c r="E212" s="17">
        <f>IF(OR($A212="",$B212="",$C212=""),"",A212*'MPTO_working_3-way'!$I211)</f>
        <v>1.6153697996918337</v>
      </c>
      <c r="F212" s="21">
        <f>IF(OR($A212="",$B212="",$C212=""),"",B212*'MPTO_working_3-way'!$I211)</f>
        <v>4.3076527991782232</v>
      </c>
      <c r="G212" s="22">
        <f>IF(OR($A212="",$B212="",$C212=""),"",C212*'MPTO_working_3-way'!$I211)</f>
        <v>6.7203525641025648</v>
      </c>
      <c r="H212" s="17">
        <f>IF(OR($A212="",$B212="",$C212=""),"",'MPTO_working_3-way'!E211)</f>
        <v>1.5893336961327846</v>
      </c>
      <c r="I212" s="21">
        <f>IF(OR($A212="",$B212="",$C212=""),"",'MPTO_working_3-way'!F211)</f>
        <v>4.3753439260144917</v>
      </c>
      <c r="J212" s="22">
        <f>IF(OR($A212="",$B212="",$C212=""),"",'MPTO_working_3-way'!G211)</f>
        <v>7.029775612465718</v>
      </c>
      <c r="K212" s="17">
        <f>IF(OR($A212="",$B212="",$C212=""),"",'OddsRatio_working_3-way'!H211)</f>
        <v>1.5981142984183581</v>
      </c>
      <c r="L212" s="21">
        <f>IF(OR($A212="",$B212="",$C212=""),"",'OddsRatio_working_3-way'!I211)</f>
        <v>4.3750735410750226</v>
      </c>
      <c r="M212" s="22">
        <f>IF(OR($A212="",$B212="",$C212=""),"",'OddsRatio_working_3-way'!J211)</f>
        <v>6.8636562469942639</v>
      </c>
      <c r="N212" s="23">
        <f t="shared" si="67"/>
        <v>61.905329676880882</v>
      </c>
      <c r="O212" s="24">
        <f t="shared" si="68"/>
        <v>23.214498628830331</v>
      </c>
      <c r="P212" s="24">
        <f t="shared" si="69"/>
        <v>14.88017169428878</v>
      </c>
      <c r="Q212" t="s">
        <v>138</v>
      </c>
      <c r="R212" t="s">
        <v>137</v>
      </c>
      <c r="S212" s="48" t="s">
        <v>495</v>
      </c>
      <c r="T212" s="35">
        <v>100</v>
      </c>
      <c r="U212" s="35">
        <f t="shared" si="70"/>
        <v>40.476190476190474</v>
      </c>
      <c r="V212" s="35">
        <f t="shared" si="71"/>
        <v>74.293059125964007</v>
      </c>
      <c r="W212" s="35">
        <f t="shared" si="72"/>
        <v>81.308411214953281</v>
      </c>
      <c r="X212" s="35">
        <f t="shared" si="73"/>
        <v>44.398529659082719</v>
      </c>
      <c r="Y212" s="35">
        <f t="shared" si="74"/>
        <v>78.215398308856251</v>
      </c>
      <c r="Z212" s="35">
        <f t="shared" si="75"/>
        <v>85.230750397845512</v>
      </c>
      <c r="AA212" s="35">
        <f t="shared" si="76"/>
        <v>-3.9223391828922445</v>
      </c>
      <c r="AB212" s="35">
        <f t="shared" si="77"/>
        <v>-3.9223391828922445</v>
      </c>
      <c r="AC212" s="35">
        <f t="shared" si="78"/>
        <v>-3.9223391828922303</v>
      </c>
      <c r="AD212" s="36"/>
      <c r="AE212" s="36"/>
      <c r="AF212">
        <v>1.98</v>
      </c>
      <c r="AG212">
        <v>1.89</v>
      </c>
      <c r="AH212" s="41"/>
      <c r="AI212" s="36"/>
      <c r="AJ212" t="s">
        <v>71</v>
      </c>
      <c r="AK212" s="35"/>
      <c r="AL212" s="35"/>
    </row>
    <row r="213" spans="1:38" ht="15" x14ac:dyDescent="0.25">
      <c r="A213">
        <v>1.68</v>
      </c>
      <c r="B213">
        <v>3.89</v>
      </c>
      <c r="C213">
        <v>5.35</v>
      </c>
      <c r="D213" s="20">
        <f t="shared" si="54"/>
        <v>3.9223391828922427E-2</v>
      </c>
      <c r="E213" s="17">
        <f>IF(OR($A213="",$B213="",$C213=""),"",A213*'MPTO_working_3-way'!$I212)</f>
        <v>1.7458952982725897</v>
      </c>
      <c r="F213" s="21">
        <f>IF(OR($A213="",$B213="",$C213=""),"",B213*'MPTO_working_3-way'!$I212)</f>
        <v>4.0425789942145087</v>
      </c>
      <c r="G213" s="22">
        <f>IF(OR($A213="",$B213="",$C213=""),"",C213*'MPTO_working_3-way'!$I212)</f>
        <v>5.5598451462847347</v>
      </c>
      <c r="H213" s="17">
        <f>IF(OR($A213="",$B213="",$C213=""),"",'MPTO_working_3-way'!E212)</f>
        <v>1.7177301127096027</v>
      </c>
      <c r="I213" s="21">
        <f>IF(OR($A213="",$B213="",$C213=""),"",'MPTO_working_3-way'!F212)</f>
        <v>4.0984455675112592</v>
      </c>
      <c r="J213" s="22">
        <f>IF(OR($A213="",$B213="",$C213=""),"",'MPTO_working_3-way'!G212)</f>
        <v>5.7523688976002258</v>
      </c>
      <c r="K213" s="17">
        <f>IF(OR($A213="",$B213="",$C213=""),"",'OddsRatio_working_3-way'!H212)</f>
        <v>1.7276625605745664</v>
      </c>
      <c r="L213" s="21">
        <f>IF(OR($A213="",$B213="",$C213=""),"",'OddsRatio_working_3-way'!I212)</f>
        <v>4.0925658824419049</v>
      </c>
      <c r="M213" s="22">
        <f>IF(OR($A213="",$B213="",$C213=""),"",'OddsRatio_working_3-way'!J212)</f>
        <v>5.654900203675532</v>
      </c>
      <c r="N213" s="23">
        <f t="shared" si="67"/>
        <v>57.277203334553469</v>
      </c>
      <c r="O213" s="24">
        <f t="shared" si="68"/>
        <v>24.73668421646525</v>
      </c>
      <c r="P213" s="24">
        <f t="shared" si="69"/>
        <v>17.986112448981277</v>
      </c>
      <c r="Q213" t="s">
        <v>88</v>
      </c>
      <c r="R213" t="s">
        <v>102</v>
      </c>
      <c r="S213" s="48" t="s">
        <v>495</v>
      </c>
      <c r="T213" s="35">
        <v>100</v>
      </c>
      <c r="U213" s="35">
        <f t="shared" si="70"/>
        <v>63.503649635036496</v>
      </c>
      <c r="V213" s="35">
        <f t="shared" si="71"/>
        <v>70.845481049562679</v>
      </c>
      <c r="W213" s="35">
        <f t="shared" si="72"/>
        <v>62.264150943396231</v>
      </c>
      <c r="X213" s="35">
        <f t="shared" si="73"/>
        <v>66.89036800704109</v>
      </c>
      <c r="Y213" s="35">
        <f t="shared" si="74"/>
        <v>74.232199421567273</v>
      </c>
      <c r="Z213" s="35">
        <f t="shared" si="75"/>
        <v>65.650869315400811</v>
      </c>
      <c r="AA213" s="35">
        <f t="shared" si="76"/>
        <v>-3.3867183720045944</v>
      </c>
      <c r="AB213" s="35">
        <f t="shared" si="77"/>
        <v>-3.3867183720045944</v>
      </c>
      <c r="AC213" s="35">
        <f t="shared" si="78"/>
        <v>-3.3867183720045801</v>
      </c>
      <c r="AD213" s="36"/>
      <c r="AE213" s="36"/>
      <c r="AF213">
        <v>1.88</v>
      </c>
      <c r="AG213">
        <v>1.99</v>
      </c>
      <c r="AH213" s="41"/>
      <c r="AI213" s="36"/>
      <c r="AJ213" t="s">
        <v>71</v>
      </c>
      <c r="AK213" s="35"/>
      <c r="AL213" s="35"/>
    </row>
    <row r="214" spans="1:38" ht="15" x14ac:dyDescent="0.25">
      <c r="A214">
        <v>2.74</v>
      </c>
      <c r="B214">
        <v>3.43</v>
      </c>
      <c r="C214">
        <v>2.65</v>
      </c>
      <c r="D214" s="20">
        <f t="shared" si="54"/>
        <v>3.3867183720045935E-2</v>
      </c>
      <c r="E214" s="17">
        <f>IF(OR($A214="",$B214="",$C214=""),"",A214*'MPTO_working_3-way'!$I213)</f>
        <v>2.832796083392926</v>
      </c>
      <c r="F214" s="21">
        <f>IF(OR($A214="",$B214="",$C214=""),"",B214*'MPTO_working_3-way'!$I213)</f>
        <v>3.5461644401597576</v>
      </c>
      <c r="G214" s="22">
        <f>IF(OR($A214="",$B214="",$C214=""),"",C214*'MPTO_working_3-way'!$I213)</f>
        <v>2.7397480368581215</v>
      </c>
      <c r="H214" s="17">
        <f>IF(OR($A214="",$B214="",$C214=""),"",'MPTO_working_3-way'!E213)</f>
        <v>2.8274590416737464</v>
      </c>
      <c r="I214" s="21">
        <f>IF(OR($A214="",$B214="",$C214=""),"",'MPTO_working_3-way'!F213)</f>
        <v>3.5681646149650925</v>
      </c>
      <c r="J214" s="22">
        <f>IF(OR($A214="",$B214="",$C214=""),"",'MPTO_working_3-way'!G213)</f>
        <v>2.731722235973431</v>
      </c>
      <c r="K214" s="17">
        <f>IF(OR($A214="",$B214="",$C214=""),"",'OddsRatio_working_3-way'!H213)</f>
        <v>2.8304997398102185</v>
      </c>
      <c r="L214" s="21">
        <f>IF(OR($A214="",$B214="",$C214=""),"",'OddsRatio_working_3-way'!I213)</f>
        <v>3.5563875676659946</v>
      </c>
      <c r="M214" s="22">
        <f>IF(OR($A214="",$B214="",$C214=""),"",'OddsRatio_working_3-way'!J213)</f>
        <v>2.7358187187855512</v>
      </c>
      <c r="N214" s="23">
        <f t="shared" si="67"/>
        <v>35.300811303094918</v>
      </c>
      <c r="O214" s="24">
        <f t="shared" si="68"/>
        <v>28.199481915591857</v>
      </c>
      <c r="P214" s="24">
        <f t="shared" si="69"/>
        <v>36.499706781313236</v>
      </c>
      <c r="Q214" t="s">
        <v>80</v>
      </c>
      <c r="R214" t="s">
        <v>143</v>
      </c>
      <c r="S214" s="48" t="s">
        <v>495</v>
      </c>
      <c r="T214" s="35">
        <v>100</v>
      </c>
      <c r="U214" s="35">
        <f t="shared" si="70"/>
        <v>52.153110047846894</v>
      </c>
      <c r="V214" s="35">
        <f t="shared" si="71"/>
        <v>72.067039106145245</v>
      </c>
      <c r="W214" s="35">
        <f t="shared" si="72"/>
        <v>72.375690607734811</v>
      </c>
      <c r="X214" s="35">
        <f t="shared" si="73"/>
        <v>55.557270286119945</v>
      </c>
      <c r="Y214" s="35">
        <f t="shared" si="74"/>
        <v>75.471199344418309</v>
      </c>
      <c r="Z214" s="35">
        <f t="shared" si="75"/>
        <v>75.779850846007861</v>
      </c>
      <c r="AA214" s="35">
        <f t="shared" si="76"/>
        <v>-3.4041602382730503</v>
      </c>
      <c r="AB214" s="35">
        <f t="shared" si="77"/>
        <v>-3.4041602382730645</v>
      </c>
      <c r="AC214" s="35">
        <f t="shared" si="78"/>
        <v>-3.4041602382730503</v>
      </c>
      <c r="AD214" s="36"/>
      <c r="AE214" s="36"/>
      <c r="AF214">
        <v>2.02</v>
      </c>
      <c r="AG214">
        <v>1.85</v>
      </c>
      <c r="AH214" s="41"/>
      <c r="AI214" s="36"/>
      <c r="AJ214" t="s">
        <v>72</v>
      </c>
      <c r="AK214" s="35"/>
      <c r="AL214" s="35"/>
    </row>
    <row r="215" spans="1:38" ht="15" x14ac:dyDescent="0.25">
      <c r="A215">
        <v>2.09</v>
      </c>
      <c r="B215">
        <v>3.58</v>
      </c>
      <c r="C215">
        <v>3.62</v>
      </c>
      <c r="D215" s="20">
        <f t="shared" si="54"/>
        <v>3.4041602382730574E-2</v>
      </c>
      <c r="E215" s="17">
        <f>IF(OR($A215="",$B215="",$C215=""),"",A215*'MPTO_working_3-way'!$I214)</f>
        <v>2.1611469489799067</v>
      </c>
      <c r="F215" s="21">
        <f>IF(OR($A215="",$B215="",$C215=""),"",B215*'MPTO_working_3-way'!$I214)</f>
        <v>3.7018689365301753</v>
      </c>
      <c r="G215" s="22">
        <f>IF(OR($A215="",$B215="",$C215=""),"",C215*'MPTO_working_3-way'!$I214)</f>
        <v>3.743230600625485</v>
      </c>
      <c r="H215" s="17">
        <f>IF(OR($A215="",$B215="",$C215=""),"",'MPTO_working_3-way'!E214)</f>
        <v>2.1407697452817631</v>
      </c>
      <c r="I215" s="21">
        <f>IF(OR($A215="",$B215="",$C215=""),"",'MPTO_working_3-way'!F214)</f>
        <v>3.7315882297076644</v>
      </c>
      <c r="J215" s="22">
        <f>IF(OR($A215="",$B215="",$C215=""),"",'MPTO_working_3-way'!G214)</f>
        <v>3.7750679642105647</v>
      </c>
      <c r="K215" s="17">
        <f>IF(OR($A215="",$B215="",$C215=""),"",'OddsRatio_working_3-way'!H214)</f>
        <v>2.1490074135327384</v>
      </c>
      <c r="L215" s="21">
        <f>IF(OR($A215="",$B215="",$C215=""),"",'OddsRatio_working_3-way'!I214)</f>
        <v>3.7196689237747398</v>
      </c>
      <c r="M215" s="22">
        <f>IF(OR($A215="",$B215="",$C215=""),"",'OddsRatio_working_3-way'!J214)</f>
        <v>3.7618343334456652</v>
      </c>
      <c r="N215" s="23">
        <f t="shared" si="67"/>
        <v>46.271726245733305</v>
      </c>
      <c r="O215" s="24">
        <f t="shared" si="68"/>
        <v>27.013382082006309</v>
      </c>
      <c r="P215" s="24">
        <f t="shared" si="69"/>
        <v>26.714891672260382</v>
      </c>
      <c r="Q215" t="s">
        <v>144</v>
      </c>
      <c r="R215" t="s">
        <v>90</v>
      </c>
      <c r="S215" s="48" t="s">
        <v>495</v>
      </c>
      <c r="T215" s="35">
        <v>100</v>
      </c>
      <c r="U215" s="35">
        <f t="shared" si="70"/>
        <v>46.524064171122987</v>
      </c>
      <c r="V215" s="35">
        <f t="shared" si="71"/>
        <v>73.68421052631578</v>
      </c>
      <c r="W215" s="35">
        <f t="shared" si="72"/>
        <v>75.247524752475243</v>
      </c>
      <c r="X215" s="35">
        <f t="shared" si="73"/>
        <v>51.068264721208955</v>
      </c>
      <c r="Y215" s="35">
        <f t="shared" si="74"/>
        <v>78.228411076401756</v>
      </c>
      <c r="Z215" s="35">
        <f t="shared" si="75"/>
        <v>79.791725302561204</v>
      </c>
      <c r="AA215" s="35">
        <f t="shared" si="76"/>
        <v>-4.5442005500859679</v>
      </c>
      <c r="AB215" s="35">
        <f t="shared" si="77"/>
        <v>-4.544200550085975</v>
      </c>
      <c r="AC215" s="35">
        <f t="shared" si="78"/>
        <v>-4.5442005500859608</v>
      </c>
      <c r="AD215" s="36"/>
      <c r="AE215" s="36"/>
      <c r="AF215">
        <v>1.96</v>
      </c>
      <c r="AG215">
        <v>1.91</v>
      </c>
      <c r="AH215" s="41"/>
      <c r="AI215" s="36"/>
      <c r="AJ215" t="s">
        <v>72</v>
      </c>
      <c r="AK215" s="35"/>
      <c r="AL215" s="35"/>
    </row>
    <row r="216" spans="1:38" ht="15" x14ac:dyDescent="0.25">
      <c r="A216">
        <v>1.87</v>
      </c>
      <c r="B216">
        <v>3.8</v>
      </c>
      <c r="C216">
        <v>4.04</v>
      </c>
      <c r="D216" s="20">
        <f t="shared" si="54"/>
        <v>4.5442005500859528E-2</v>
      </c>
      <c r="E216" s="17">
        <f>IF(OR($A216="",$B216="",$C216=""),"",A216*'MPTO_working_3-way'!$I215)</f>
        <v>1.9549765502866074</v>
      </c>
      <c r="F216" s="21">
        <f>IF(OR($A216="",$B216="",$C216=""),"",B216*'MPTO_working_3-way'!$I215)</f>
        <v>3.972679620903266</v>
      </c>
      <c r="G216" s="22">
        <f>IF(OR($A216="",$B216="",$C216=""),"",C216*'MPTO_working_3-way'!$I215)</f>
        <v>4.2235857022234722</v>
      </c>
      <c r="H216" s="17">
        <f>IF(OR($A216="",$B216="",$C216=""),"",'MPTO_working_3-way'!E215)</f>
        <v>1.9245128201461223</v>
      </c>
      <c r="I216" s="21">
        <f>IF(OR($A216="",$B216="",$C216=""),"",'MPTO_working_3-way'!F215)</f>
        <v>4.0320863826695321</v>
      </c>
      <c r="J216" s="22">
        <f>IF(OR($A216="",$B216="",$C216=""),"",'MPTO_working_3-way'!G215)</f>
        <v>4.3033441527293652</v>
      </c>
      <c r="K216" s="17">
        <f>IF(OR($A216="",$B216="",$C216=""),"",'OddsRatio_working_3-way'!H215)</f>
        <v>1.9358685580368791</v>
      </c>
      <c r="L216" s="21">
        <f>IF(OR($A216="",$B216="",$C216=""),"",'OddsRatio_working_3-way'!I215)</f>
        <v>4.0119907614980006</v>
      </c>
      <c r="M216" s="22">
        <f>IF(OR($A216="",$B216="",$C216=""),"",'OddsRatio_working_3-way'!J215)</f>
        <v>4.2701613981978284</v>
      </c>
      <c r="N216" s="23">
        <f t="shared" si="67"/>
        <v>51.151508689625771</v>
      </c>
      <c r="O216" s="24">
        <f t="shared" si="68"/>
        <v>25.171926644631633</v>
      </c>
      <c r="P216" s="24">
        <f t="shared" si="69"/>
        <v>23.676564665742621</v>
      </c>
      <c r="Q216" t="s">
        <v>232</v>
      </c>
      <c r="R216" t="s">
        <v>233</v>
      </c>
      <c r="S216" s="48" t="s">
        <v>495</v>
      </c>
      <c r="T216" s="35">
        <v>100</v>
      </c>
      <c r="U216" s="35">
        <f t="shared" si="70"/>
        <v>70.059880239520965</v>
      </c>
      <c r="V216" s="35">
        <f t="shared" si="71"/>
        <v>72.29916897506925</v>
      </c>
      <c r="W216" s="35">
        <f t="shared" si="72"/>
        <v>53.051643192488264</v>
      </c>
      <c r="X216" s="35">
        <f t="shared" si="73"/>
        <v>74.649187832442493</v>
      </c>
      <c r="Y216" s="35">
        <f t="shared" si="74"/>
        <v>76.888476567990779</v>
      </c>
      <c r="Z216" s="35">
        <f t="shared" si="75"/>
        <v>57.640950785409792</v>
      </c>
      <c r="AA216" s="35">
        <f t="shared" si="76"/>
        <v>-4.5893075929215286</v>
      </c>
      <c r="AB216" s="35">
        <f t="shared" si="77"/>
        <v>-4.5893075929215286</v>
      </c>
      <c r="AC216" s="35">
        <f t="shared" si="78"/>
        <v>-4.5893075929215286</v>
      </c>
      <c r="AD216" s="36"/>
      <c r="AE216" s="36"/>
      <c r="AF216">
        <v>1.88</v>
      </c>
      <c r="AG216">
        <v>1.96</v>
      </c>
      <c r="AH216" s="41"/>
      <c r="AI216" s="36"/>
      <c r="AJ216" t="s">
        <v>73</v>
      </c>
      <c r="AK216" s="35"/>
      <c r="AL216" s="35"/>
    </row>
    <row r="217" spans="1:38" ht="15" x14ac:dyDescent="0.25">
      <c r="A217">
        <v>3.34</v>
      </c>
      <c r="B217">
        <v>3.61</v>
      </c>
      <c r="C217">
        <v>2.13</v>
      </c>
      <c r="D217" s="20">
        <f t="shared" si="54"/>
        <v>4.5893075929215321E-2</v>
      </c>
      <c r="E217" s="17">
        <f>IF(OR($A217="",$B217="",$C217=""),"",A217*'MPTO_working_3-way'!$I216)</f>
        <v>3.493282873603579</v>
      </c>
      <c r="F217" s="21">
        <f>IF(OR($A217="",$B217="",$C217=""),"",B217*'MPTO_working_3-way'!$I216)</f>
        <v>3.775674004104467</v>
      </c>
      <c r="G217" s="22">
        <f>IF(OR($A217="",$B217="",$C217=""),"",C217*'MPTO_working_3-way'!$I216)</f>
        <v>2.2277522517292283</v>
      </c>
      <c r="H217" s="17">
        <f>IF(OR($A217="",$B217="",$C217=""),"",'MPTO_working_3-way'!E216)</f>
        <v>3.5198439307821343</v>
      </c>
      <c r="I217" s="21">
        <f>IF(OR($A217="",$B217="",$C217=""),"",'MPTO_working_3-way'!F216)</f>
        <v>3.8210142431333685</v>
      </c>
      <c r="J217" s="22">
        <f>IF(OR($A217="",$B217="",$C217=""),"",'MPTO_working_3-way'!G216)</f>
        <v>2.2017417375230335</v>
      </c>
      <c r="K217" s="17">
        <f>IF(OR($A217="",$B217="",$C217=""),"",'OddsRatio_working_3-way'!H216)</f>
        <v>3.5105646991804069</v>
      </c>
      <c r="L217" s="21">
        <f>IF(OR($A217="",$B217="",$C217=""),"",'OddsRatio_working_3-way'!I216)</f>
        <v>3.8002452413935308</v>
      </c>
      <c r="M217" s="22">
        <f>IF(OR($A217="",$B217="",$C217=""),"",'OddsRatio_working_3-way'!J216)</f>
        <v>2.212366713706778</v>
      </c>
      <c r="N217" s="23">
        <f t="shared" si="67"/>
        <v>28.626367694306591</v>
      </c>
      <c r="O217" s="24">
        <f t="shared" si="68"/>
        <v>26.485337423541282</v>
      </c>
      <c r="P217" s="24">
        <f t="shared" si="69"/>
        <v>44.888294882152131</v>
      </c>
      <c r="Q217" t="s">
        <v>147</v>
      </c>
      <c r="R217" t="s">
        <v>234</v>
      </c>
      <c r="S217" s="48" t="s">
        <v>495</v>
      </c>
      <c r="T217" s="35">
        <v>100</v>
      </c>
      <c r="U217" s="35">
        <f t="shared" si="70"/>
        <v>50.248756218905463</v>
      </c>
      <c r="V217" s="35">
        <f t="shared" si="71"/>
        <v>72.826086956521735</v>
      </c>
      <c r="W217" s="35">
        <f t="shared" si="72"/>
        <v>72.375690607734811</v>
      </c>
      <c r="X217" s="35">
        <f t="shared" si="73"/>
        <v>54.798222435743462</v>
      </c>
      <c r="Y217" s="35">
        <f t="shared" si="74"/>
        <v>77.375553173359734</v>
      </c>
      <c r="Z217" s="35">
        <f t="shared" si="75"/>
        <v>76.925156824572795</v>
      </c>
      <c r="AA217" s="35">
        <f t="shared" si="76"/>
        <v>-4.5494662168379989</v>
      </c>
      <c r="AB217" s="35">
        <f t="shared" si="77"/>
        <v>-4.5494662168379989</v>
      </c>
      <c r="AC217" s="35">
        <f t="shared" si="78"/>
        <v>-4.5494662168379847</v>
      </c>
      <c r="AD217" s="36"/>
      <c r="AE217" s="36"/>
      <c r="AF217">
        <v>1.84</v>
      </c>
      <c r="AG217">
        <v>2</v>
      </c>
      <c r="AH217" s="41"/>
      <c r="AI217" s="36"/>
      <c r="AJ217" t="s">
        <v>73</v>
      </c>
      <c r="AK217" s="35"/>
      <c r="AL217" s="35"/>
    </row>
    <row r="218" spans="1:38" ht="15" x14ac:dyDescent="0.25">
      <c r="A218">
        <v>2.0099999999999998</v>
      </c>
      <c r="B218">
        <v>3.68</v>
      </c>
      <c r="C218">
        <v>3.62</v>
      </c>
      <c r="D218" s="20">
        <f t="shared" si="54"/>
        <v>4.5494662168379829E-2</v>
      </c>
      <c r="E218" s="17">
        <f>IF(OR($A218="",$B218="",$C218=""),"",A218*'MPTO_working_3-way'!$I217)</f>
        <v>2.1014442709584431</v>
      </c>
      <c r="F218" s="21">
        <f>IF(OR($A218="",$B218="",$C218=""),"",B218*'MPTO_working_3-way'!$I217)</f>
        <v>3.8474203567796379</v>
      </c>
      <c r="G218" s="22">
        <f>IF(OR($A218="",$B218="",$C218=""),"",C218*'MPTO_working_3-way'!$I217)</f>
        <v>3.784690677049535</v>
      </c>
      <c r="H218" s="17">
        <f>IF(OR($A218="",$B218="",$C218=""),"",'MPTO_working_3-way'!E217)</f>
        <v>2.0731939016300154</v>
      </c>
      <c r="I218" s="21">
        <f>IF(OR($A218="",$B218="",$C218=""),"",'MPTO_working_3-way'!F217)</f>
        <v>3.897507357444896</v>
      </c>
      <c r="J218" s="22">
        <f>IF(OR($A218="",$B218="",$C218=""),"",'MPTO_working_3-way'!G217)</f>
        <v>3.8302699152059083</v>
      </c>
      <c r="K218" s="17">
        <f>IF(OR($A218="",$B218="",$C218=""),"",'OddsRatio_working_3-way'!H217)</f>
        <v>2.08426120166521</v>
      </c>
      <c r="L218" s="21">
        <f>IF(OR($A218="",$B218="",$C218=""),"",'OddsRatio_working_3-way'!I217)</f>
        <v>3.8770495252106594</v>
      </c>
      <c r="M218" s="22">
        <f>IF(OR($A218="",$B218="",$C218=""),"",'OddsRatio_working_3-way'!J217)</f>
        <v>3.8126379686760905</v>
      </c>
      <c r="N218" s="23">
        <f t="shared" si="67"/>
        <v>47.586320218899367</v>
      </c>
      <c r="O218" s="24">
        <f t="shared" si="68"/>
        <v>25.991441206518402</v>
      </c>
      <c r="P218" s="24">
        <f t="shared" si="69"/>
        <v>26.422238574582241</v>
      </c>
      <c r="Q218" t="s">
        <v>450</v>
      </c>
      <c r="R218" t="s">
        <v>167</v>
      </c>
      <c r="S218" s="48" t="s">
        <v>495</v>
      </c>
      <c r="T218" s="35">
        <v>100</v>
      </c>
      <c r="U218" s="35">
        <f t="shared" si="70"/>
        <v>58.847736625514408</v>
      </c>
      <c r="V218" s="35">
        <f t="shared" si="71"/>
        <v>70.149253731343279</v>
      </c>
      <c r="W218" s="35">
        <f t="shared" si="72"/>
        <v>66.555183946488299</v>
      </c>
      <c r="X218" s="35">
        <f t="shared" si="73"/>
        <v>63.295562322168422</v>
      </c>
      <c r="Y218" s="35">
        <f t="shared" si="74"/>
        <v>74.597079427997286</v>
      </c>
      <c r="Z218" s="35">
        <f t="shared" si="75"/>
        <v>71.003009643142306</v>
      </c>
      <c r="AA218" s="35">
        <f t="shared" si="76"/>
        <v>-4.4478256966540144</v>
      </c>
      <c r="AB218" s="35">
        <f t="shared" si="77"/>
        <v>-4.4478256966540073</v>
      </c>
      <c r="AC218" s="35">
        <f t="shared" si="78"/>
        <v>-4.4478256966540073</v>
      </c>
      <c r="AD218" s="36"/>
      <c r="AE218" s="36"/>
      <c r="AF218">
        <v>1.84</v>
      </c>
      <c r="AG218">
        <v>2</v>
      </c>
      <c r="AH218" s="41"/>
      <c r="AI218" s="36"/>
      <c r="AJ218" t="s">
        <v>73</v>
      </c>
      <c r="AK218" s="35"/>
      <c r="AL218" s="35"/>
    </row>
    <row r="219" spans="1:38" ht="15" x14ac:dyDescent="0.25">
      <c r="A219">
        <v>2.4300000000000002</v>
      </c>
      <c r="B219">
        <v>3.35</v>
      </c>
      <c r="C219">
        <v>2.99</v>
      </c>
      <c r="D219" s="20">
        <f t="shared" si="54"/>
        <v>4.4478256966540064E-2</v>
      </c>
      <c r="E219" s="17">
        <f>IF(OR($A219="",$B219="",$C219=""),"",A219*'MPTO_working_3-way'!$I218)</f>
        <v>2.5380821644286926</v>
      </c>
      <c r="F219" s="21">
        <f>IF(OR($A219="",$B219="",$C219=""),"",B219*'MPTO_working_3-way'!$I218)</f>
        <v>3.4990021608379092</v>
      </c>
      <c r="G219" s="22">
        <f>IF(OR($A219="",$B219="",$C219=""),"",C219*'MPTO_working_3-way'!$I218)</f>
        <v>3.1229899883299552</v>
      </c>
      <c r="H219" s="17">
        <f>IF(OR($A219="",$B219="",$C219=""),"",'MPTO_working_3-way'!E218)</f>
        <v>2.5208185067816209</v>
      </c>
      <c r="I219" s="21">
        <f>IF(OR($A219="",$B219="",$C219=""),"",'MPTO_working_3-way'!F218)</f>
        <v>3.5250815914170244</v>
      </c>
      <c r="J219" s="22">
        <f>IF(OR($A219="",$B219="",$C219=""),"",'MPTO_working_3-way'!G218)</f>
        <v>3.1286950389039414</v>
      </c>
      <c r="K219" s="17">
        <f>IF(OR($A219="",$B219="",$C219=""),"",'OddsRatio_working_3-way'!H218)</f>
        <v>2.5285642425454991</v>
      </c>
      <c r="L219" s="21">
        <f>IF(OR($A219="",$B219="",$C219=""),"",'OddsRatio_working_3-way'!I218)</f>
        <v>3.5119762027845614</v>
      </c>
      <c r="M219" s="22">
        <f>IF(OR($A219="",$B219="",$C219=""),"",'OddsRatio_working_3-way'!J218)</f>
        <v>3.1271628270388412</v>
      </c>
      <c r="N219" s="23">
        <f t="shared" si="67"/>
        <v>39.399827713028124</v>
      </c>
      <c r="O219" s="24">
        <f t="shared" si="68"/>
        <v>28.579576520196522</v>
      </c>
      <c r="P219" s="24">
        <f t="shared" si="69"/>
        <v>32.020595766775358</v>
      </c>
      <c r="Q219" t="s">
        <v>456</v>
      </c>
      <c r="R219" t="s">
        <v>449</v>
      </c>
      <c r="S219" s="48" t="s">
        <v>495</v>
      </c>
      <c r="T219" s="35">
        <v>100</v>
      </c>
      <c r="U219" s="35">
        <f t="shared" si="70"/>
        <v>68.454258675078862</v>
      </c>
      <c r="V219" s="35">
        <f t="shared" si="71"/>
        <v>68.35443037974683</v>
      </c>
      <c r="W219" s="35">
        <f t="shared" si="72"/>
        <v>58.847736625514408</v>
      </c>
      <c r="X219" s="35">
        <f t="shared" si="73"/>
        <v>72.797832994738755</v>
      </c>
      <c r="Y219" s="35">
        <f t="shared" si="74"/>
        <v>72.698004699406724</v>
      </c>
      <c r="Z219" s="35">
        <f t="shared" si="75"/>
        <v>63.191310945174294</v>
      </c>
      <c r="AA219" s="35">
        <f t="shared" si="76"/>
        <v>-4.3435743196598935</v>
      </c>
      <c r="AB219" s="35">
        <f t="shared" si="77"/>
        <v>-4.3435743196598935</v>
      </c>
      <c r="AC219" s="35">
        <f t="shared" si="78"/>
        <v>-4.3435743196598864</v>
      </c>
      <c r="AD219" s="36"/>
      <c r="AE219" s="36"/>
      <c r="AF219">
        <v>1.96</v>
      </c>
      <c r="AG219">
        <v>1.88</v>
      </c>
      <c r="AH219" s="41"/>
      <c r="AI219" s="36"/>
      <c r="AJ219" t="s">
        <v>73</v>
      </c>
      <c r="AK219" s="35"/>
      <c r="AL219" s="35"/>
    </row>
    <row r="220" spans="1:38" ht="15" x14ac:dyDescent="0.25">
      <c r="A220">
        <v>3.17</v>
      </c>
      <c r="B220">
        <v>3.16</v>
      </c>
      <c r="C220">
        <v>2.4300000000000002</v>
      </c>
      <c r="D220" s="20">
        <f t="shared" si="54"/>
        <v>4.3435743196598819E-2</v>
      </c>
      <c r="E220" s="17">
        <f>IF(OR($A220="",$B220="",$C220=""),"",A220*'MPTO_working_3-way'!$I219)</f>
        <v>3.307691305933218</v>
      </c>
      <c r="F220" s="21">
        <f>IF(OR($A220="",$B220="",$C220=""),"",B220*'MPTO_working_3-way'!$I219)</f>
        <v>3.2972569485012526</v>
      </c>
      <c r="G220" s="22">
        <f>IF(OR($A220="",$B220="",$C220=""),"",C220*'MPTO_working_3-way'!$I219)</f>
        <v>2.5355488559677353</v>
      </c>
      <c r="H220" s="17">
        <f>IF(OR($A220="",$B220="",$C220=""),"",'MPTO_working_3-way'!E219)</f>
        <v>3.3224927904223169</v>
      </c>
      <c r="I220" s="21">
        <f>IF(OR($A220="",$B220="",$C220=""),"",'MPTO_working_3-way'!F219)</f>
        <v>3.3115092166713613</v>
      </c>
      <c r="J220" s="22">
        <f>IF(OR($A220="",$B220="",$C220=""),"",'MPTO_working_3-way'!G219)</f>
        <v>2.5186122125538071</v>
      </c>
      <c r="K220" s="17">
        <f>IF(OR($A220="",$B220="",$C220=""),"",'OddsRatio_working_3-way'!H219)</f>
        <v>3.3158586288726823</v>
      </c>
      <c r="L220" s="21">
        <f>IF(OR($A220="",$B220="",$C220=""),"",'OddsRatio_working_3-way'!I219)</f>
        <v>3.3051864692926238</v>
      </c>
      <c r="M220" s="22">
        <f>IF(OR($A220="",$B220="",$C220=""),"",'OddsRatio_working_3-way'!J219)</f>
        <v>2.5261188199483566</v>
      </c>
      <c r="N220" s="23">
        <f t="shared" si="67"/>
        <v>30.232567295691588</v>
      </c>
      <c r="O220" s="24">
        <f t="shared" si="68"/>
        <v>30.328239977007058</v>
      </c>
      <c r="P220" s="24">
        <f t="shared" si="69"/>
        <v>39.439192727301361</v>
      </c>
      <c r="Q220" t="s">
        <v>84</v>
      </c>
      <c r="R220" t="s">
        <v>148</v>
      </c>
      <c r="S220" s="48" t="s">
        <v>495</v>
      </c>
      <c r="T220" s="35">
        <v>100</v>
      </c>
      <c r="U220" s="35">
        <f t="shared" si="70"/>
        <v>42.528735632183903</v>
      </c>
      <c r="V220" s="35">
        <f t="shared" si="71"/>
        <v>71.509971509971507</v>
      </c>
      <c r="W220" s="35">
        <f t="shared" si="72"/>
        <v>81.238273921200744</v>
      </c>
      <c r="X220" s="35">
        <f t="shared" si="73"/>
        <v>47.251754568827742</v>
      </c>
      <c r="Y220" s="35">
        <f t="shared" si="74"/>
        <v>76.232990446615332</v>
      </c>
      <c r="Z220" s="35">
        <f t="shared" si="75"/>
        <v>85.961292857844569</v>
      </c>
      <c r="AA220" s="35">
        <f t="shared" si="76"/>
        <v>-4.7230189366438395</v>
      </c>
      <c r="AB220" s="35">
        <f t="shared" si="77"/>
        <v>-4.7230189366438253</v>
      </c>
      <c r="AC220" s="35">
        <f t="shared" si="78"/>
        <v>-4.7230189366438253</v>
      </c>
      <c r="AD220" s="36"/>
      <c r="AE220" s="36"/>
      <c r="AF220">
        <v>2.35</v>
      </c>
      <c r="AG220">
        <v>1.61</v>
      </c>
      <c r="AH220" s="41"/>
      <c r="AI220" s="36"/>
      <c r="AJ220" t="s">
        <v>73</v>
      </c>
      <c r="AK220" s="35"/>
      <c r="AL220" s="35"/>
    </row>
    <row r="221" spans="1:38" ht="15" x14ac:dyDescent="0.25">
      <c r="A221">
        <v>1.74</v>
      </c>
      <c r="B221">
        <v>3.51</v>
      </c>
      <c r="C221">
        <v>5.33</v>
      </c>
      <c r="D221" s="20">
        <f t="shared" si="54"/>
        <v>4.7230189366438191E-2</v>
      </c>
      <c r="E221" s="17">
        <f>IF(OR($A221="",$B221="",$C221=""),"",A221*'MPTO_working_3-way'!$I220)</f>
        <v>1.8221805294976023</v>
      </c>
      <c r="F221" s="21">
        <f>IF(OR($A221="",$B221="",$C221=""),"",B221*'MPTO_working_3-way'!$I220)</f>
        <v>3.6757779646761977</v>
      </c>
      <c r="G221" s="22">
        <f>IF(OR($A221="",$B221="",$C221=""),"",C221*'MPTO_working_3-way'!$I220)</f>
        <v>5.5817369093231157</v>
      </c>
      <c r="H221" s="17">
        <f>IF(OR($A221="",$B221="",$C221=""),"",'MPTO_working_3-way'!E220)</f>
        <v>1.78900718593848</v>
      </c>
      <c r="I221" s="21">
        <f>IF(OR($A221="",$B221="",$C221=""),"",'MPTO_working_3-way'!F220)</f>
        <v>3.7153052473522865</v>
      </c>
      <c r="J221" s="22">
        <f>IF(OR($A221="",$B221="",$C221=""),"",'MPTO_working_3-way'!G220)</f>
        <v>5.818220262188122</v>
      </c>
      <c r="K221" s="17">
        <f>IF(OR($A221="",$B221="",$C221=""),"",'OddsRatio_working_3-way'!H220)</f>
        <v>1.8011767164894892</v>
      </c>
      <c r="L221" s="21">
        <f>IF(OR($A221="",$B221="",$C221=""),"",'OddsRatio_working_3-way'!I220)</f>
        <v>3.7175048086332656</v>
      </c>
      <c r="M221" s="22">
        <f>IF(OR($A221="",$B221="",$C221=""),"",'OddsRatio_working_3-way'!J220)</f>
        <v>5.6879664627020086</v>
      </c>
      <c r="N221" s="23">
        <f t="shared" si="67"/>
        <v>54.879304427411057</v>
      </c>
      <c r="O221" s="24">
        <f t="shared" si="68"/>
        <v>27.205125271708049</v>
      </c>
      <c r="P221" s="24">
        <f t="shared" si="69"/>
        <v>17.915570300880905</v>
      </c>
      <c r="Q221" t="s">
        <v>492</v>
      </c>
      <c r="R221" t="s">
        <v>493</v>
      </c>
      <c r="S221" s="48" t="s">
        <v>495</v>
      </c>
      <c r="T221" s="35">
        <v>100</v>
      </c>
      <c r="U221" s="35">
        <f t="shared" si="70"/>
        <v>64.285714285714292</v>
      </c>
      <c r="V221" s="35">
        <f t="shared" si="71"/>
        <v>69.696969696969703</v>
      </c>
      <c r="W221" s="35">
        <f t="shared" si="72"/>
        <v>61.538461538461533</v>
      </c>
      <c r="X221" s="35">
        <f t="shared" si="73"/>
        <v>68.76456876456875</v>
      </c>
      <c r="Y221" s="35">
        <f t="shared" si="74"/>
        <v>74.175824175824175</v>
      </c>
      <c r="Z221" s="35">
        <f t="shared" si="75"/>
        <v>66.01731601731602</v>
      </c>
      <c r="AA221" s="35">
        <f t="shared" si="76"/>
        <v>-4.4788544788544584</v>
      </c>
      <c r="AB221" s="35">
        <f t="shared" si="77"/>
        <v>-4.4788544788544726</v>
      </c>
      <c r="AC221" s="35">
        <f t="shared" si="78"/>
        <v>-4.4788544788544868</v>
      </c>
      <c r="AD221" s="36"/>
      <c r="AE221" s="36"/>
      <c r="AF221">
        <v>2.38</v>
      </c>
      <c r="AG221">
        <v>1.6</v>
      </c>
      <c r="AH221" s="41"/>
      <c r="AI221" s="36"/>
      <c r="AJ221" t="s">
        <v>73</v>
      </c>
      <c r="AK221" s="35"/>
      <c r="AL221" s="35"/>
    </row>
    <row r="222" spans="1:38" ht="15" x14ac:dyDescent="0.25">
      <c r="A222">
        <v>2.8</v>
      </c>
      <c r="B222">
        <v>3.3</v>
      </c>
      <c r="C222">
        <v>2.6</v>
      </c>
      <c r="D222" s="20">
        <f t="shared" si="54"/>
        <v>4.4788544788544771E-2</v>
      </c>
      <c r="E222" s="17">
        <f>IF(OR($A222="",$B222="",$C222=""),"",A222*'MPTO_working_3-way'!$I221)</f>
        <v>2.9254079254079253</v>
      </c>
      <c r="F222" s="21">
        <f>IF(OR($A222="",$B222="",$C222=""),"",B222*'MPTO_working_3-way'!$I221)</f>
        <v>3.4478021978021975</v>
      </c>
      <c r="G222" s="22">
        <f>IF(OR($A222="",$B222="",$C222=""),"",C222*'MPTO_working_3-way'!$I221)</f>
        <v>2.7164502164502164</v>
      </c>
      <c r="H222" s="17">
        <f>IF(OR($A222="",$B222="",$C222=""),"",'MPTO_working_3-way'!E221)</f>
        <v>2.9221537463509564</v>
      </c>
      <c r="I222" s="21">
        <f>IF(OR($A222="",$B222="",$C222=""),"",'MPTO_working_3-way'!F221)</f>
        <v>3.4710075130032743</v>
      </c>
      <c r="J222" s="22">
        <f>IF(OR($A222="",$B222="",$C222=""),"",'MPTO_working_3-way'!G221)</f>
        <v>2.7049992493619577</v>
      </c>
      <c r="K222" s="17">
        <f>IF(OR($A222="",$B222="",$C222=""),"",'OddsRatio_working_3-way'!H221)</f>
        <v>2.9243423613560555</v>
      </c>
      <c r="L222" s="21">
        <f>IF(OR($A222="",$B222="",$C222=""),"",'OddsRatio_working_3-way'!I221)</f>
        <v>3.4588819061771825</v>
      </c>
      <c r="M222" s="22">
        <f>IF(OR($A222="",$B222="",$C222=""),"",'OddsRatio_working_3-way'!J221)</f>
        <v>2.7105265434276049</v>
      </c>
      <c r="N222" s="23">
        <f t="shared" si="67"/>
        <v>34.183266932270918</v>
      </c>
      <c r="O222" s="24">
        <f t="shared" si="68"/>
        <v>29.003984063745019</v>
      </c>
      <c r="P222" s="24">
        <f t="shared" si="69"/>
        <v>36.812749003984067</v>
      </c>
      <c r="Q222" t="s">
        <v>92</v>
      </c>
      <c r="R222" t="s">
        <v>494</v>
      </c>
      <c r="S222" s="48" t="s">
        <v>495</v>
      </c>
      <c r="T222" s="35">
        <v>100</v>
      </c>
      <c r="U222" s="35">
        <f t="shared" si="70"/>
        <v>33.333333333333329</v>
      </c>
      <c r="V222" s="35">
        <f t="shared" si="71"/>
        <v>76.30331753554502</v>
      </c>
      <c r="W222" s="35">
        <f t="shared" si="72"/>
        <v>85.250737463126839</v>
      </c>
      <c r="X222" s="35">
        <f t="shared" si="73"/>
        <v>38.445945001328127</v>
      </c>
      <c r="Y222" s="35">
        <f t="shared" si="74"/>
        <v>81.415929203539818</v>
      </c>
      <c r="Z222" s="35">
        <f t="shared" si="75"/>
        <v>90.363349131121637</v>
      </c>
      <c r="AA222" s="35">
        <f t="shared" si="76"/>
        <v>-5.1126116679947984</v>
      </c>
      <c r="AB222" s="35">
        <f t="shared" si="77"/>
        <v>-5.1126116679947984</v>
      </c>
      <c r="AC222" s="35">
        <f t="shared" si="78"/>
        <v>-5.1126116679947984</v>
      </c>
      <c r="AD222" s="36"/>
      <c r="AE222" s="36"/>
      <c r="AF222">
        <v>2.15</v>
      </c>
      <c r="AG222">
        <v>1.71</v>
      </c>
      <c r="AH222" s="41"/>
      <c r="AI222" s="36"/>
      <c r="AJ222" t="s">
        <v>73</v>
      </c>
      <c r="AK222" s="35"/>
      <c r="AL222" s="35"/>
    </row>
    <row r="223" spans="1:38" ht="15" x14ac:dyDescent="0.25">
      <c r="A223">
        <v>1.5</v>
      </c>
      <c r="B223">
        <v>4.22</v>
      </c>
      <c r="C223">
        <v>6.78</v>
      </c>
      <c r="D223" s="20">
        <f t="shared" si="54"/>
        <v>5.1126116679947931E-2</v>
      </c>
      <c r="E223" s="17">
        <f>IF(OR($A223="",$B223="",$C223=""),"",A223*'MPTO_working_3-way'!$I222)</f>
        <v>1.5766891750199219</v>
      </c>
      <c r="F223" s="21">
        <f>IF(OR($A223="",$B223="",$C223=""),"",B223*'MPTO_working_3-way'!$I222)</f>
        <v>4.4357522123893798</v>
      </c>
      <c r="G223" s="22">
        <f>IF(OR($A223="",$B223="",$C223=""),"",C223*'MPTO_working_3-way'!$I222)</f>
        <v>7.126635071090047</v>
      </c>
      <c r="H223" s="17">
        <f>IF(OR($A223="",$B223="",$C223=""),"",'MPTO_working_3-way'!E222)</f>
        <v>1.5393505068112856</v>
      </c>
      <c r="I223" s="21">
        <f>IF(OR($A223="",$B223="",$C223=""),"",'MPTO_working_3-way'!F222)</f>
        <v>4.5470090903311924</v>
      </c>
      <c r="J223" s="22">
        <f>IF(OR($A223="",$B223="",$C223=""),"",'MPTO_working_3-way'!G222)</f>
        <v>7.6657378630371857</v>
      </c>
      <c r="K223" s="17">
        <f>IF(OR($A223="",$B223="",$C223=""),"",'OddsRatio_working_3-way'!H222)</f>
        <v>1.5513131809063387</v>
      </c>
      <c r="L223" s="21">
        <f>IF(OR($A223="",$B223="",$C223=""),"",'OddsRatio_working_3-way'!I222)</f>
        <v>4.5504568850368194</v>
      </c>
      <c r="M223" s="22">
        <f>IF(OR($A223="",$B223="",$C223=""),"",'OddsRatio_working_3-way'!J222)</f>
        <v>7.3731803712772725</v>
      </c>
      <c r="N223" s="23">
        <f t="shared" si="67"/>
        <v>63.424041709892798</v>
      </c>
      <c r="O223" s="24">
        <f t="shared" si="68"/>
        <v>22.544090655175168</v>
      </c>
      <c r="P223" s="24">
        <f t="shared" si="69"/>
        <v>14.031867634932036</v>
      </c>
      <c r="Q223" t="s">
        <v>479</v>
      </c>
      <c r="R223" t="s">
        <v>295</v>
      </c>
      <c r="S223" s="48" t="s">
        <v>495</v>
      </c>
      <c r="T223" s="35">
        <v>100</v>
      </c>
      <c r="U223" s="35">
        <f t="shared" si="70"/>
        <v>75.247524752475243</v>
      </c>
      <c r="V223" s="35">
        <f t="shared" si="71"/>
        <v>73.190348525469176</v>
      </c>
      <c r="W223" s="35">
        <f t="shared" si="72"/>
        <v>45.054945054945051</v>
      </c>
      <c r="X223" s="35">
        <f t="shared" si="73"/>
        <v>81.754706419585773</v>
      </c>
      <c r="Y223" s="35">
        <f t="shared" si="74"/>
        <v>79.697530192579691</v>
      </c>
      <c r="Z223" s="35">
        <f t="shared" si="75"/>
        <v>51.562126722055581</v>
      </c>
      <c r="AA223" s="35">
        <f t="shared" si="76"/>
        <v>-6.5071816671105296</v>
      </c>
      <c r="AB223" s="35">
        <f t="shared" si="77"/>
        <v>-6.5071816671105154</v>
      </c>
      <c r="AC223" s="35">
        <f t="shared" si="78"/>
        <v>-6.5071816671105296</v>
      </c>
      <c r="AD223" s="36"/>
      <c r="AE223" s="36"/>
      <c r="AF223">
        <v>1.93</v>
      </c>
      <c r="AG223">
        <v>1.91</v>
      </c>
      <c r="AH223" s="41"/>
      <c r="AI223" s="36"/>
      <c r="AJ223" t="s">
        <v>74</v>
      </c>
      <c r="AK223" s="35"/>
      <c r="AL223" s="35"/>
    </row>
    <row r="224" spans="1:38" ht="15" x14ac:dyDescent="0.25">
      <c r="A224">
        <v>4.04</v>
      </c>
      <c r="B224">
        <v>3.73</v>
      </c>
      <c r="C224">
        <v>1.82</v>
      </c>
      <c r="D224" s="20">
        <f t="shared" si="54"/>
        <v>6.5071816671105065E-2</v>
      </c>
      <c r="E224" s="17">
        <f>IF(OR($A224="",$B224="",$C224=""),"",A224*'MPTO_working_3-way'!$I223)</f>
        <v>4.3028901393512644</v>
      </c>
      <c r="F224" s="21">
        <f>IF(OR($A224="",$B224="",$C224=""),"",B224*'MPTO_working_3-way'!$I223)</f>
        <v>3.9727178761832218</v>
      </c>
      <c r="G224" s="22">
        <f>IF(OR($A224="",$B224="",$C224=""),"",C224*'MPTO_working_3-way'!$I223)</f>
        <v>1.9384307063414112</v>
      </c>
      <c r="H224" s="17">
        <f>IF(OR($A224="",$B224="",$C224=""),"",'MPTO_working_3-way'!E223)</f>
        <v>4.4280283280728021</v>
      </c>
      <c r="I224" s="21">
        <f>IF(OR($A224="",$B224="",$C224=""),"",'MPTO_working_3-way'!F223)</f>
        <v>4.0583442308435957</v>
      </c>
      <c r="J224" s="22">
        <f>IF(OR($A224="",$B224="",$C224=""),"",'MPTO_working_3-way'!G223)</f>
        <v>1.8948008684072639</v>
      </c>
      <c r="K224" s="17">
        <f>IF(OR($A224="",$B224="",$C224=""),"",'OddsRatio_working_3-way'!H223)</f>
        <v>4.3756603519000281</v>
      </c>
      <c r="L224" s="21">
        <f>IF(OR($A224="",$B224="",$C224=""),"",'OddsRatio_working_3-way'!I223)</f>
        <v>4.0314318291733802</v>
      </c>
      <c r="M224" s="22">
        <f>IF(OR($A224="",$B224="",$C224=""),"",'OddsRatio_working_3-way'!J223)</f>
        <v>1.9105399633414555</v>
      </c>
      <c r="N224" s="23">
        <f t="shared" si="67"/>
        <v>23.240193628340403</v>
      </c>
      <c r="O224" s="24">
        <f t="shared" si="68"/>
        <v>25.171684251607303</v>
      </c>
      <c r="P224" s="24">
        <f t="shared" si="69"/>
        <v>51.588122120052319</v>
      </c>
      <c r="Q224" t="s">
        <v>471</v>
      </c>
      <c r="R224" t="s">
        <v>470</v>
      </c>
      <c r="S224" s="48" t="s">
        <v>495</v>
      </c>
      <c r="T224" s="35">
        <v>100</v>
      </c>
      <c r="U224" s="35">
        <f t="shared" si="70"/>
        <v>51.456310679611654</v>
      </c>
      <c r="V224" s="35">
        <f t="shared" si="71"/>
        <v>71.181556195965413</v>
      </c>
      <c r="W224" s="35">
        <f t="shared" si="72"/>
        <v>70.845481049562679</v>
      </c>
      <c r="X224" s="35">
        <f t="shared" si="73"/>
        <v>57.972962754471901</v>
      </c>
      <c r="Y224" s="35">
        <f t="shared" si="74"/>
        <v>77.69820827082566</v>
      </c>
      <c r="Z224" s="35">
        <f t="shared" si="75"/>
        <v>77.362133124422925</v>
      </c>
      <c r="AA224" s="35">
        <f t="shared" si="76"/>
        <v>-6.5166520748602466</v>
      </c>
      <c r="AB224" s="35">
        <f t="shared" si="77"/>
        <v>-6.5166520748602466</v>
      </c>
      <c r="AC224" s="35">
        <f t="shared" si="78"/>
        <v>-6.5166520748602466</v>
      </c>
      <c r="AD224" s="36"/>
      <c r="AE224" s="36"/>
      <c r="AF224">
        <v>1.79</v>
      </c>
      <c r="AG224">
        <v>2.02</v>
      </c>
      <c r="AH224" s="41"/>
      <c r="AI224" s="36"/>
      <c r="AJ224" t="s">
        <v>156</v>
      </c>
      <c r="AK224" s="35"/>
      <c r="AL224" s="35"/>
    </row>
    <row r="225" spans="1:38" ht="15" x14ac:dyDescent="0.25">
      <c r="A225">
        <v>2.06</v>
      </c>
      <c r="B225">
        <v>3.47</v>
      </c>
      <c r="C225">
        <v>3.43</v>
      </c>
      <c r="D225" s="20">
        <f t="shared" si="54"/>
        <v>6.5166520748602519E-2</v>
      </c>
      <c r="E225" s="17">
        <f>IF(OR($A225="",$B225="",$C225=""),"",A225*'MPTO_working_3-way'!$I224)</f>
        <v>2.1942430327421212</v>
      </c>
      <c r="F225" s="21">
        <f>IF(OR($A225="",$B225="",$C225=""),"",B225*'MPTO_working_3-way'!$I224)</f>
        <v>3.696127826997651</v>
      </c>
      <c r="G225" s="22">
        <f>IF(OR($A225="",$B225="",$C225=""),"",C225*'MPTO_working_3-way'!$I224)</f>
        <v>3.6535211661677067</v>
      </c>
      <c r="H225" s="17">
        <f>IF(OR($A225="",$B225="",$C225=""),"",'MPTO_working_3-way'!E224)</f>
        <v>2.1564982901928977</v>
      </c>
      <c r="I225" s="21">
        <f>IF(OR($A225="",$B225="",$C225=""),"",'MPTO_working_3-way'!F224)</f>
        <v>3.7528766110128839</v>
      </c>
      <c r="J225" s="22">
        <f>IF(OR($A225="",$B225="",$C225=""),"",'MPTO_working_3-way'!G224)</f>
        <v>3.7061330612763981</v>
      </c>
      <c r="K225" s="17">
        <f>IF(OR($A225="",$B225="",$C225=""),"",'OddsRatio_working_3-way'!H224)</f>
        <v>2.1714024790506059</v>
      </c>
      <c r="L225" s="21">
        <f>IF(OR($A225="",$B225="",$C225=""),"",'OddsRatio_working_3-way'!I224)</f>
        <v>3.7295887955235818</v>
      </c>
      <c r="M225" s="22">
        <f>IF(OR($A225="",$B225="",$C225=""),"",'OddsRatio_working_3-way'!J224)</f>
        <v>3.6853849283895967</v>
      </c>
      <c r="N225" s="23">
        <f t="shared" si="67"/>
        <v>45.573803132933321</v>
      </c>
      <c r="O225" s="24">
        <f t="shared" si="68"/>
        <v>27.055341341165022</v>
      </c>
      <c r="P225" s="24">
        <f t="shared" si="69"/>
        <v>27.370855525901643</v>
      </c>
      <c r="Q225" t="s">
        <v>199</v>
      </c>
      <c r="R225" t="s">
        <v>301</v>
      </c>
      <c r="S225" s="48" t="s">
        <v>495</v>
      </c>
      <c r="T225" s="35">
        <v>100</v>
      </c>
      <c r="U225" s="35">
        <f t="shared" si="70"/>
        <v>67.637540453074436</v>
      </c>
      <c r="V225" s="35">
        <f t="shared" si="71"/>
        <v>68.944099378881987</v>
      </c>
      <c r="W225" s="35">
        <f t="shared" si="72"/>
        <v>60.629921259842511</v>
      </c>
      <c r="X225" s="35">
        <f t="shared" si="73"/>
        <v>70.425979361275481</v>
      </c>
      <c r="Y225" s="35">
        <f t="shared" si="74"/>
        <v>71.732538287083045</v>
      </c>
      <c r="Z225" s="35">
        <f t="shared" si="75"/>
        <v>63.418360168043584</v>
      </c>
      <c r="AA225" s="35">
        <f t="shared" si="76"/>
        <v>-2.7884389082010443</v>
      </c>
      <c r="AB225" s="35">
        <f t="shared" si="77"/>
        <v>-2.7884389082010586</v>
      </c>
      <c r="AC225" s="35">
        <f t="shared" si="78"/>
        <v>-2.7884389082010728</v>
      </c>
      <c r="AD225" s="36"/>
      <c r="AE225" s="36"/>
      <c r="AF225">
        <v>1.98</v>
      </c>
      <c r="AG225">
        <v>1.84</v>
      </c>
      <c r="AH225" s="41"/>
      <c r="AI225" s="36"/>
      <c r="AJ225" t="s">
        <v>156</v>
      </c>
      <c r="AK225" s="35"/>
      <c r="AL225" s="35"/>
    </row>
    <row r="226" spans="1:38" ht="15" x14ac:dyDescent="0.25">
      <c r="A226">
        <v>3.09</v>
      </c>
      <c r="B226">
        <v>3.22</v>
      </c>
      <c r="C226">
        <v>2.54</v>
      </c>
      <c r="D226" s="20">
        <f t="shared" si="54"/>
        <v>2.788438908201063E-2</v>
      </c>
      <c r="E226" s="17">
        <f>IF(OR($A226="",$B226="",$C226=""),"",A226*'MPTO_working_3-way'!$I225)</f>
        <v>3.1761627622634125</v>
      </c>
      <c r="F226" s="21">
        <f>IF(OR($A226="",$B226="",$C226=""),"",B226*'MPTO_working_3-way'!$I225)</f>
        <v>3.3097877328440743</v>
      </c>
      <c r="G226" s="22">
        <f>IF(OR($A226="",$B226="",$C226=""),"",C226*'MPTO_working_3-way'!$I225)</f>
        <v>2.610826348268307</v>
      </c>
      <c r="H226" s="17">
        <f>IF(OR($A226="",$B226="",$C226=""),"",'MPTO_working_3-way'!E225)</f>
        <v>3.1813719311243194</v>
      </c>
      <c r="I226" s="21">
        <f>IF(OR($A226="",$B226="",$C226=""),"",'MPTO_working_3-way'!F225)</f>
        <v>3.3193455023954197</v>
      </c>
      <c r="J226" s="22">
        <f>IF(OR($A226="",$B226="",$C226=""),"",'MPTO_working_3-way'!G225)</f>
        <v>2.6014162716147422</v>
      </c>
      <c r="K226" s="17">
        <f>IF(OR($A226="",$B226="",$C226=""),"",'OddsRatio_working_3-way'!H225)</f>
        <v>3.1791892363701959</v>
      </c>
      <c r="L226" s="21">
        <f>IF(OR($A226="",$B226="",$C226=""),"",'OddsRatio_working_3-way'!I225)</f>
        <v>3.3147368922209743</v>
      </c>
      <c r="M226" s="22">
        <f>IF(OR($A226="",$B226="",$C226=""),"",'OddsRatio_working_3-way'!J225)</f>
        <v>2.6057183846938292</v>
      </c>
      <c r="N226" s="23">
        <f t="shared" si="67"/>
        <v>31.484532590117492</v>
      </c>
      <c r="O226" s="24">
        <f t="shared" si="68"/>
        <v>30.213417920330134</v>
      </c>
      <c r="P226" s="24">
        <f t="shared" si="69"/>
        <v>38.302049489552374</v>
      </c>
      <c r="Q226" t="s">
        <v>475</v>
      </c>
      <c r="R226" t="s">
        <v>460</v>
      </c>
      <c r="S226" s="48" t="s">
        <v>496</v>
      </c>
      <c r="T226" s="35">
        <v>100</v>
      </c>
      <c r="U226" s="35">
        <f t="shared" si="70"/>
        <v>92.932862190812727</v>
      </c>
      <c r="V226" s="35">
        <f t="shared" si="71"/>
        <v>82.698961937716263</v>
      </c>
      <c r="W226" s="35">
        <f t="shared" si="72"/>
        <v>21.875</v>
      </c>
      <c r="X226" s="35">
        <f t="shared" si="73"/>
        <v>95.426038062283737</v>
      </c>
      <c r="Y226" s="35">
        <f t="shared" si="74"/>
        <v>85.192137809187287</v>
      </c>
      <c r="Z226" s="35">
        <f t="shared" si="75"/>
        <v>24.368175871471013</v>
      </c>
      <c r="AA226" s="35">
        <f t="shared" si="76"/>
        <v>-2.4931758714710099</v>
      </c>
      <c r="AB226" s="35">
        <f t="shared" si="77"/>
        <v>-2.4931758714710242</v>
      </c>
      <c r="AC226" s="35">
        <f t="shared" si="78"/>
        <v>-2.4931758714710135</v>
      </c>
      <c r="AD226" s="36"/>
      <c r="AE226" s="36"/>
      <c r="AF226">
        <v>2.2599999999999998</v>
      </c>
      <c r="AG226">
        <v>1.69</v>
      </c>
      <c r="AH226" s="41"/>
      <c r="AI226" s="36"/>
      <c r="AJ226" t="s">
        <v>455</v>
      </c>
      <c r="AK226" s="35"/>
      <c r="AL226" s="35"/>
    </row>
    <row r="227" spans="1:38" ht="15" x14ac:dyDescent="0.25">
      <c r="A227">
        <v>14.15</v>
      </c>
      <c r="B227">
        <v>5.78</v>
      </c>
      <c r="C227">
        <v>1.28</v>
      </c>
      <c r="D227" s="20">
        <f t="shared" si="54"/>
        <v>2.4931758714710206E-2</v>
      </c>
      <c r="E227" s="17">
        <f>IF(OR($A227="",$B227="",$C227=""),"",A227*'MPTO_working_3-way'!$I226)</f>
        <v>14.50278438581315</v>
      </c>
      <c r="F227" s="21">
        <f>IF(OR($A227="",$B227="",$C227=""),"",B227*'MPTO_working_3-way'!$I226)</f>
        <v>5.9241055653710255</v>
      </c>
      <c r="G227" s="22">
        <f>IF(OR($A227="",$B227="",$C227=""),"",C227*'MPTO_working_3-way'!$I226)</f>
        <v>1.3119126511548291</v>
      </c>
      <c r="H227" s="17">
        <f>IF(OR($A227="",$B227="",$C227=""),"",'MPTO_working_3-way'!E226)</f>
        <v>16.035716838667646</v>
      </c>
      <c r="I227" s="21">
        <f>IF(OR($A227="",$B227="",$C227=""),"",'MPTO_working_3-way'!F226)</f>
        <v>6.0716529959037979</v>
      </c>
      <c r="J227" s="22">
        <f>IF(OR($A227="",$B227="",$C227=""),"",'MPTO_working_3-way'!G226)</f>
        <v>1.2937624633904639</v>
      </c>
      <c r="K227" s="17">
        <f>IF(OR($A227="",$B227="",$C227=""),"",'OddsRatio_working_3-way'!H226)</f>
        <v>15.046780670538745</v>
      </c>
      <c r="L227" s="21">
        <f>IF(OR($A227="",$B227="",$C227=""),"",'OddsRatio_working_3-way'!I226)</f>
        <v>6.1059780688346166</v>
      </c>
      <c r="M227" s="22">
        <f>IF(OR($A227="",$B227="",$C227=""),"",'OddsRatio_working_3-way'!J226)</f>
        <v>1.2990949496388478</v>
      </c>
      <c r="N227" s="23">
        <f t="shared" si="67"/>
        <v>6.8952276569609321</v>
      </c>
      <c r="O227" s="24">
        <f t="shared" si="68"/>
        <v>16.880185353978753</v>
      </c>
      <c r="P227" s="24">
        <f t="shared" si="69"/>
        <v>76.224586989060299</v>
      </c>
      <c r="Q227" t="s">
        <v>170</v>
      </c>
      <c r="R227" t="s">
        <v>484</v>
      </c>
      <c r="S227" s="48" t="s">
        <v>497</v>
      </c>
      <c r="T227" s="35">
        <v>100</v>
      </c>
      <c r="U227" s="35">
        <f t="shared" si="70"/>
        <v>49.748743718592962</v>
      </c>
      <c r="V227" s="35">
        <f t="shared" si="71"/>
        <v>73.544973544973558</v>
      </c>
      <c r="W227" s="35">
        <f t="shared" si="72"/>
        <v>74.293059125964007</v>
      </c>
      <c r="X227" s="35">
        <f t="shared" si="73"/>
        <v>52.161967329062442</v>
      </c>
      <c r="Y227" s="35">
        <f t="shared" si="74"/>
        <v>75.958197155443017</v>
      </c>
      <c r="Z227" s="35">
        <f t="shared" si="75"/>
        <v>76.706282736433494</v>
      </c>
      <c r="AA227" s="35">
        <f t="shared" si="76"/>
        <v>-2.4132236104694798</v>
      </c>
      <c r="AB227" s="35">
        <f t="shared" si="77"/>
        <v>-2.4132236104694584</v>
      </c>
      <c r="AC227" s="35">
        <f t="shared" si="78"/>
        <v>-2.4132236104694869</v>
      </c>
      <c r="AD227" s="36"/>
      <c r="AE227" s="36"/>
      <c r="AF227">
        <v>1.74</v>
      </c>
      <c r="AG227">
        <v>2.21</v>
      </c>
      <c r="AH227" s="41"/>
      <c r="AI227" s="36"/>
      <c r="AJ227" t="s">
        <v>155</v>
      </c>
      <c r="AK227" s="35"/>
      <c r="AL227" s="35"/>
    </row>
    <row r="228" spans="1:38" ht="15" x14ac:dyDescent="0.25">
      <c r="A228">
        <v>1.99</v>
      </c>
      <c r="B228">
        <v>3.78</v>
      </c>
      <c r="C228">
        <v>3.89</v>
      </c>
      <c r="D228" s="20">
        <f t="shared" si="54"/>
        <v>2.4132236104694726E-2</v>
      </c>
      <c r="E228" s="17">
        <f>IF(OR($A228="",$B228="",$C228=""),"",A228*'MPTO_working_3-way'!$I227)</f>
        <v>2.0380231498483425</v>
      </c>
      <c r="F228" s="21">
        <f>IF(OR($A228="",$B228="",$C228=""),"",B228*'MPTO_working_3-way'!$I227)</f>
        <v>3.871219852475746</v>
      </c>
      <c r="G228" s="22">
        <f>IF(OR($A228="",$B228="",$C228=""),"",C228*'MPTO_working_3-way'!$I227)</f>
        <v>3.9838743984472624</v>
      </c>
      <c r="H228" s="17">
        <f>IF(OR($A228="",$B228="",$C228=""),"",'MPTO_working_3-way'!E227)</f>
        <v>2.0223735832119725</v>
      </c>
      <c r="I228" s="21">
        <f>IF(OR($A228="",$B228="",$C228=""),"",'MPTO_working_3-way'!F227)</f>
        <v>3.8985414589176837</v>
      </c>
      <c r="J228" s="22">
        <f>IF(OR($A228="",$B228="",$C228=""),"",'MPTO_working_3-way'!G227)</f>
        <v>4.0156557561602773</v>
      </c>
      <c r="K228" s="17">
        <f>IF(OR($A228="",$B228="",$C228=""),"",'OddsRatio_working_3-way'!H227)</f>
        <v>2.0285330351672606</v>
      </c>
      <c r="L228" s="21">
        <f>IF(OR($A228="",$B228="",$C228=""),"",'OddsRatio_working_3-way'!I227)</f>
        <v>3.8882038765302864</v>
      </c>
      <c r="M228" s="22">
        <f>IF(OR($A228="",$B228="",$C228=""),"",'OddsRatio_working_3-way'!J227)</f>
        <v>4.002485324882203</v>
      </c>
      <c r="N228" s="23">
        <f t="shared" si="67"/>
        <v>49.067156085759578</v>
      </c>
      <c r="O228" s="24">
        <f t="shared" si="68"/>
        <v>25.831650955201468</v>
      </c>
      <c r="P228" s="24">
        <f t="shared" si="69"/>
        <v>25.101192959038958</v>
      </c>
      <c r="Q228" t="s">
        <v>173</v>
      </c>
      <c r="R228" t="s">
        <v>157</v>
      </c>
      <c r="S228" s="48" t="s">
        <v>497</v>
      </c>
      <c r="T228" s="35">
        <v>100</v>
      </c>
      <c r="U228" s="35">
        <f t="shared" si="70"/>
        <v>45.652173913043477</v>
      </c>
      <c r="V228" s="35">
        <f t="shared" si="71"/>
        <v>71.910112359550567</v>
      </c>
      <c r="W228" s="35">
        <f t="shared" si="72"/>
        <v>80.079681274900395</v>
      </c>
      <c r="X228" s="35">
        <f t="shared" si="73"/>
        <v>48.010206365549045</v>
      </c>
      <c r="Y228" s="35">
        <f t="shared" si="74"/>
        <v>74.268144812056121</v>
      </c>
      <c r="Z228" s="35">
        <f t="shared" si="75"/>
        <v>82.437713727405963</v>
      </c>
      <c r="AA228" s="35">
        <f t="shared" si="76"/>
        <v>-2.3580324525055687</v>
      </c>
      <c r="AB228" s="35">
        <f t="shared" si="77"/>
        <v>-2.3580324525055545</v>
      </c>
      <c r="AC228" s="35">
        <f t="shared" si="78"/>
        <v>-2.3580324525055687</v>
      </c>
      <c r="AD228" s="36"/>
      <c r="AE228" s="36"/>
      <c r="AF228">
        <v>1.81</v>
      </c>
      <c r="AG228">
        <v>2.09</v>
      </c>
      <c r="AH228" s="41"/>
      <c r="AI228" s="36"/>
      <c r="AJ228" t="s">
        <v>155</v>
      </c>
      <c r="AK228" s="35"/>
      <c r="AL228" s="35"/>
    </row>
    <row r="229" spans="1:38" ht="15" x14ac:dyDescent="0.25">
      <c r="A229">
        <v>1.84</v>
      </c>
      <c r="B229">
        <v>3.56</v>
      </c>
      <c r="C229">
        <v>5.0199999999999996</v>
      </c>
      <c r="D229" s="20">
        <f t="shared" si="54"/>
        <v>2.3580324525055651E-2</v>
      </c>
      <c r="E229" s="17">
        <f>IF(OR($A229="",$B229="",$C229=""),"",A229*'MPTO_working_3-way'!$I228)</f>
        <v>1.8833877971261024</v>
      </c>
      <c r="F229" s="21">
        <f>IF(OR($A229="",$B229="",$C229=""),"",B229*'MPTO_working_3-way'!$I228)</f>
        <v>3.643945955309198</v>
      </c>
      <c r="G229" s="22">
        <f>IF(OR($A229="",$B229="",$C229=""),"",C229*'MPTO_working_3-way'!$I228)</f>
        <v>5.1383732291157793</v>
      </c>
      <c r="H229" s="17">
        <f>IF(OR($A229="",$B229="",$C229=""),"",'MPTO_working_3-way'!E228)</f>
        <v>1.867001696953841</v>
      </c>
      <c r="I229" s="21">
        <f>IF(OR($A229="",$B229="",$C229=""),"",'MPTO_working_3-way'!F228)</f>
        <v>3.6624835604281238</v>
      </c>
      <c r="J229" s="22">
        <f>IF(OR($A229="",$B229="",$C229=""),"",'MPTO_working_3-way'!G228)</f>
        <v>5.2262146340967233</v>
      </c>
      <c r="K229" s="17">
        <f>IF(OR($A229="",$B229="",$C229=""),"",'OddsRatio_working_3-way'!H228)</f>
        <v>1.8733063615547503</v>
      </c>
      <c r="L229" s="21">
        <f>IF(OR($A229="",$B229="",$C229=""),"",'OddsRatio_working_3-way'!I228)</f>
        <v>3.6615051018811431</v>
      </c>
      <c r="M229" s="22">
        <f>IF(OR($A229="",$B229="",$C229=""),"",'OddsRatio_working_3-way'!J228)</f>
        <v>5.1793947302977319</v>
      </c>
      <c r="N229" s="23">
        <f t="shared" si="67"/>
        <v>53.095809664155155</v>
      </c>
      <c r="O229" s="24">
        <f t="shared" si="68"/>
        <v>27.442778028664467</v>
      </c>
      <c r="P229" s="24">
        <f t="shared" si="69"/>
        <v>19.461412307180375</v>
      </c>
      <c r="Q229" t="s">
        <v>183</v>
      </c>
      <c r="R229" t="s">
        <v>124</v>
      </c>
      <c r="S229" s="48" t="s">
        <v>497</v>
      </c>
      <c r="T229" s="35">
        <v>100</v>
      </c>
      <c r="U229" s="35">
        <f t="shared" si="70"/>
        <v>63.63636363636364</v>
      </c>
      <c r="V229" s="35">
        <f t="shared" si="71"/>
        <v>72.527472527472526</v>
      </c>
      <c r="W229" s="35">
        <f t="shared" si="72"/>
        <v>61.685823754789276</v>
      </c>
      <c r="X229" s="35">
        <f t="shared" si="73"/>
        <v>65.786703717738206</v>
      </c>
      <c r="Y229" s="35">
        <f t="shared" si="74"/>
        <v>74.677812608847091</v>
      </c>
      <c r="Z229" s="35">
        <f t="shared" si="75"/>
        <v>63.836163836163841</v>
      </c>
      <c r="AA229" s="35">
        <f t="shared" si="76"/>
        <v>-2.1503400813745657</v>
      </c>
      <c r="AB229" s="35">
        <f t="shared" si="77"/>
        <v>-2.1503400813745657</v>
      </c>
      <c r="AC229" s="35">
        <f t="shared" si="78"/>
        <v>-2.1503400813745657</v>
      </c>
      <c r="AD229" s="36"/>
      <c r="AE229" s="36"/>
      <c r="AF229">
        <v>2.42</v>
      </c>
      <c r="AG229">
        <v>1.63</v>
      </c>
      <c r="AH229" s="41"/>
      <c r="AI229" s="36"/>
      <c r="AJ229" t="s">
        <v>155</v>
      </c>
      <c r="AK229" s="35"/>
      <c r="AL229" s="35"/>
    </row>
    <row r="230" spans="1:38" s="35" customFormat="1" ht="15" x14ac:dyDescent="0.25">
      <c r="A230">
        <v>2.75</v>
      </c>
      <c r="B230">
        <v>3.64</v>
      </c>
      <c r="C230">
        <v>2.61</v>
      </c>
      <c r="D230" s="20">
        <f t="shared" si="54"/>
        <v>2.1503400813745799E-2</v>
      </c>
      <c r="E230" s="17">
        <f>IF(OR($A230="",$B230="",$C230=""),"",A230*'MPTO_working_3-way'!$I229)</f>
        <v>2.8091343522378009</v>
      </c>
      <c r="F230" s="21">
        <f>IF(OR($A230="",$B230="",$C230=""),"",B230*'MPTO_working_3-way'!$I229)</f>
        <v>3.7182723789620349</v>
      </c>
      <c r="G230" s="22">
        <f>IF(OR($A230="",$B230="",$C230=""),"",C230*'MPTO_working_3-way'!$I229)</f>
        <v>2.6661238761238764</v>
      </c>
      <c r="H230" s="17">
        <f>IF(OR($A230="",$B230="",$C230=""),"",'MPTO_working_3-way'!E229)</f>
        <v>2.805296463059336</v>
      </c>
      <c r="I230" s="21">
        <f>IF(OR($A230="",$B230="",$C230=""),"",'MPTO_working_3-way'!F229)</f>
        <v>3.7375147229229362</v>
      </c>
      <c r="J230" s="22">
        <f>IF(OR($A230="",$B230="",$C230=""),"",'MPTO_working_3-way'!G229)</f>
        <v>2.6597586550926087</v>
      </c>
      <c r="K230" s="17">
        <f>IF(OR($A230="",$B230="",$C230=""),"",'OddsRatio_working_3-way'!H229)</f>
        <v>2.8076370316910748</v>
      </c>
      <c r="L230" s="21">
        <f>IF(OR($A230="",$B230="",$C230=""),"",'OddsRatio_working_3-way'!I229)</f>
        <v>3.726949579236821</v>
      </c>
      <c r="M230" s="22">
        <f>IF(OR($A230="",$B230="",$C230=""),"",'OddsRatio_working_3-way'!J229)</f>
        <v>2.6630260691557885</v>
      </c>
      <c r="N230" s="23">
        <f t="shared" si="67"/>
        <v>35.598154969105842</v>
      </c>
      <c r="O230" s="24">
        <f t="shared" si="68"/>
        <v>26.894210484901393</v>
      </c>
      <c r="P230" s="24">
        <f t="shared" si="69"/>
        <v>37.507634545992751</v>
      </c>
      <c r="Q230" t="s">
        <v>175</v>
      </c>
      <c r="R230" t="s">
        <v>174</v>
      </c>
      <c r="S230" s="48" t="s">
        <v>497</v>
      </c>
      <c r="T230" s="35">
        <v>100</v>
      </c>
      <c r="U230" s="35" t="e">
        <f t="shared" si="70"/>
        <v>#DIV/0!</v>
      </c>
      <c r="V230" s="35" t="e">
        <f t="shared" si="71"/>
        <v>#DIV/0!</v>
      </c>
      <c r="W230" s="35" t="e">
        <f t="shared" si="72"/>
        <v>#DIV/0!</v>
      </c>
      <c r="X230" s="35" t="e">
        <f t="shared" si="73"/>
        <v>#DIV/0!</v>
      </c>
      <c r="Y230" s="35" t="e">
        <f t="shared" si="74"/>
        <v>#DIV/0!</v>
      </c>
      <c r="Z230" s="35" t="e">
        <f t="shared" si="75"/>
        <v>#DIV/0!</v>
      </c>
      <c r="AA230" s="35" t="e">
        <f t="shared" si="76"/>
        <v>#DIV/0!</v>
      </c>
      <c r="AB230" s="35" t="e">
        <f t="shared" si="77"/>
        <v>#DIV/0!</v>
      </c>
      <c r="AC230" s="35" t="e">
        <f t="shared" si="78"/>
        <v>#DIV/0!</v>
      </c>
      <c r="AD230" s="36"/>
      <c r="AE230" s="36"/>
      <c r="AF230">
        <v>1.7</v>
      </c>
      <c r="AG230">
        <v>2.27</v>
      </c>
      <c r="AH230" s="41"/>
      <c r="AI230" s="36"/>
      <c r="AJ230" t="s">
        <v>155</v>
      </c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7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2022-03-08T17:32:01Z</dcterms:modified>
</cp:coreProperties>
</file>