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gut\Rsoccer\"/>
    </mc:Choice>
  </mc:AlternateContent>
  <xr:revisionPtr revIDLastSave="0" documentId="13_ncr:1_{F7AB082F-1B3B-4A0D-963D-3CF69EB94A7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3" l="1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K34" i="3" l="1"/>
  <c r="L48" i="3"/>
  <c r="L46" i="3"/>
  <c r="L40" i="3"/>
  <c r="K35" i="3"/>
  <c r="K45" i="3"/>
  <c r="K43" i="3"/>
  <c r="K49" i="3"/>
  <c r="K47" i="3"/>
  <c r="L41" i="3"/>
  <c r="L42" i="3"/>
  <c r="K42" i="3"/>
  <c r="AC42" i="3" s="1"/>
  <c r="K40" i="3"/>
  <c r="O40" i="3" s="1"/>
  <c r="BL40" i="3" s="1"/>
  <c r="K38" i="3"/>
  <c r="K36" i="3"/>
  <c r="K41" i="3"/>
  <c r="AA41" i="3" s="1"/>
  <c r="K39" i="3"/>
  <c r="T39" i="3" s="1"/>
  <c r="K37" i="3"/>
  <c r="L37" i="3"/>
  <c r="L35" i="3"/>
  <c r="L49" i="3"/>
  <c r="U49" i="3" s="1"/>
  <c r="K48" i="3"/>
  <c r="AB48" i="3" s="1"/>
  <c r="L47" i="3"/>
  <c r="K46" i="3"/>
  <c r="AZ46" i="3" s="1"/>
  <c r="L45" i="3"/>
  <c r="V45" i="3" s="1"/>
  <c r="L44" i="3"/>
  <c r="L43" i="3"/>
  <c r="AG42" i="3"/>
  <c r="BE40" i="3"/>
  <c r="AG40" i="3"/>
  <c r="L39" i="3"/>
  <c r="L38" i="3"/>
  <c r="AC38" i="3" s="1"/>
  <c r="W37" i="3"/>
  <c r="L36" i="3"/>
  <c r="Q36" i="3" s="1"/>
  <c r="L34" i="3"/>
  <c r="AK34" i="3" s="1"/>
  <c r="P48" i="3"/>
  <c r="T48" i="3"/>
  <c r="X48" i="3"/>
  <c r="AF48" i="3"/>
  <c r="AJ48" i="3"/>
  <c r="AN48" i="3"/>
  <c r="AV48" i="3"/>
  <c r="AZ48" i="3"/>
  <c r="BD48" i="3"/>
  <c r="M48" i="3"/>
  <c r="Q48" i="3"/>
  <c r="U48" i="3"/>
  <c r="AC48" i="3"/>
  <c r="AG48" i="3"/>
  <c r="AK48" i="3"/>
  <c r="AS48" i="3"/>
  <c r="AW48" i="3"/>
  <c r="BA48" i="3"/>
  <c r="BI48" i="3"/>
  <c r="O48" i="3"/>
  <c r="S48" i="3"/>
  <c r="AA48" i="3"/>
  <c r="AE48" i="3"/>
  <c r="AI48" i="3"/>
  <c r="AQ48" i="3"/>
  <c r="AU48" i="3"/>
  <c r="AY48" i="3"/>
  <c r="BG48" i="3"/>
  <c r="N48" i="3"/>
  <c r="R48" i="3"/>
  <c r="Z48" i="3"/>
  <c r="AD48" i="3"/>
  <c r="AH48" i="3"/>
  <c r="AP48" i="3"/>
  <c r="AT48" i="3"/>
  <c r="AX48" i="3"/>
  <c r="BF48" i="3"/>
  <c r="N47" i="3"/>
  <c r="AH47" i="3"/>
  <c r="BF47" i="3"/>
  <c r="AE47" i="3"/>
  <c r="AY47" i="3"/>
  <c r="AB47" i="3"/>
  <c r="AV47" i="3"/>
  <c r="Q47" i="3"/>
  <c r="AO47" i="3"/>
  <c r="BI47" i="3"/>
  <c r="R43" i="3"/>
  <c r="AF49" i="3"/>
  <c r="AV46" i="3"/>
  <c r="AK46" i="3"/>
  <c r="R45" i="3"/>
  <c r="AH45" i="3"/>
  <c r="AX45" i="3"/>
  <c r="S45" i="3"/>
  <c r="AI45" i="3"/>
  <c r="AY45" i="3"/>
  <c r="BI45" i="3"/>
  <c r="AB45" i="3"/>
  <c r="AR45" i="3"/>
  <c r="BH45" i="3"/>
  <c r="Y45" i="3"/>
  <c r="AO45" i="3"/>
  <c r="P43" i="3"/>
  <c r="AA43" i="3"/>
  <c r="AF43" i="3"/>
  <c r="AL43" i="3"/>
  <c r="AV43" i="3"/>
  <c r="BB43" i="3"/>
  <c r="BG43" i="3"/>
  <c r="T43" i="3"/>
  <c r="Z43" i="3"/>
  <c r="AE43" i="3"/>
  <c r="AP43" i="3"/>
  <c r="AU43" i="3"/>
  <c r="AZ43" i="3"/>
  <c r="K44" i="3"/>
  <c r="BD43" i="3"/>
  <c r="AY43" i="3"/>
  <c r="AN43" i="3"/>
  <c r="AI43" i="3"/>
  <c r="AD43" i="3"/>
  <c r="S43" i="3"/>
  <c r="N43" i="3"/>
  <c r="V40" i="3"/>
  <c r="AL40" i="3"/>
  <c r="BB40" i="3"/>
  <c r="BC43" i="3"/>
  <c r="AX43" i="3"/>
  <c r="AR43" i="3"/>
  <c r="AH43" i="3"/>
  <c r="AB43" i="3"/>
  <c r="W43" i="3"/>
  <c r="X41" i="3"/>
  <c r="AV41" i="3"/>
  <c r="BI41" i="3"/>
  <c r="AD41" i="3"/>
  <c r="AS40" i="3"/>
  <c r="AC40" i="3"/>
  <c r="Q43" i="3"/>
  <c r="U43" i="3"/>
  <c r="Y43" i="3"/>
  <c r="AG43" i="3"/>
  <c r="AK43" i="3"/>
  <c r="AO43" i="3"/>
  <c r="AW43" i="3"/>
  <c r="BA43" i="3"/>
  <c r="BE43" i="3"/>
  <c r="AE42" i="3"/>
  <c r="AY42" i="3"/>
  <c r="T42" i="3"/>
  <c r="AJ42" i="3"/>
  <c r="AZ42" i="3"/>
  <c r="P37" i="3"/>
  <c r="T37" i="3"/>
  <c r="X37" i="3"/>
  <c r="AB37" i="3"/>
  <c r="AF37" i="3"/>
  <c r="AJ37" i="3"/>
  <c r="AN37" i="3"/>
  <c r="AR37" i="3"/>
  <c r="AV37" i="3"/>
  <c r="AZ37" i="3"/>
  <c r="BD37" i="3"/>
  <c r="BH37" i="3"/>
  <c r="M37" i="3"/>
  <c r="Q37" i="3"/>
  <c r="U37" i="3"/>
  <c r="Y37" i="3"/>
  <c r="AC37" i="3"/>
  <c r="AG37" i="3"/>
  <c r="AK37" i="3"/>
  <c r="AO37" i="3"/>
  <c r="AS37" i="3"/>
  <c r="AW37" i="3"/>
  <c r="BA37" i="3"/>
  <c r="BE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AA37" i="3"/>
  <c r="AQ37" i="3"/>
  <c r="BG37" i="3"/>
  <c r="O37" i="3"/>
  <c r="AE37" i="3"/>
  <c r="AU37" i="3"/>
  <c r="S37" i="3"/>
  <c r="AI37" i="3"/>
  <c r="AY37" i="3"/>
  <c r="BD40" i="3"/>
  <c r="AZ40" i="3"/>
  <c r="AN40" i="3"/>
  <c r="AJ40" i="3"/>
  <c r="X40" i="3"/>
  <c r="T40" i="3"/>
  <c r="N38" i="3"/>
  <c r="R38" i="3"/>
  <c r="V38" i="3"/>
  <c r="Z38" i="3"/>
  <c r="AD38" i="3"/>
  <c r="AH38" i="3"/>
  <c r="AL38" i="3"/>
  <c r="AP38" i="3"/>
  <c r="AT38" i="3"/>
  <c r="AX38" i="3"/>
  <c r="BB38" i="3"/>
  <c r="BF38" i="3"/>
  <c r="O38" i="3"/>
  <c r="S38" i="3"/>
  <c r="W38" i="3"/>
  <c r="AA38" i="3"/>
  <c r="AE38" i="3"/>
  <c r="AI38" i="3"/>
  <c r="AM38" i="3"/>
  <c r="AQ38" i="3"/>
  <c r="AU38" i="3"/>
  <c r="AY38" i="3"/>
  <c r="BC38" i="3"/>
  <c r="BG38" i="3"/>
  <c r="P38" i="3"/>
  <c r="T38" i="3"/>
  <c r="X38" i="3"/>
  <c r="AB38" i="3"/>
  <c r="AF38" i="3"/>
  <c r="AJ38" i="3"/>
  <c r="AN38" i="3"/>
  <c r="AR38" i="3"/>
  <c r="AV38" i="3"/>
  <c r="AZ38" i="3"/>
  <c r="BD38" i="3"/>
  <c r="BH38" i="3"/>
  <c r="BE36" i="3"/>
  <c r="AO36" i="3"/>
  <c r="BH35" i="3"/>
  <c r="Y35" i="3"/>
  <c r="BA35" i="3"/>
  <c r="BE35" i="3"/>
  <c r="AH35" i="3"/>
  <c r="AL35" i="3"/>
  <c r="BG40" i="3"/>
  <c r="BC40" i="3"/>
  <c r="AQ40" i="3"/>
  <c r="AM40" i="3"/>
  <c r="AA40" i="3"/>
  <c r="W40" i="3"/>
  <c r="AL39" i="3"/>
  <c r="AW38" i="3"/>
  <c r="AG38" i="3"/>
  <c r="Q38" i="3"/>
  <c r="N36" i="3"/>
  <c r="R36" i="3"/>
  <c r="AD36" i="3"/>
  <c r="AH36" i="3"/>
  <c r="AT36" i="3"/>
  <c r="AX36" i="3"/>
  <c r="O36" i="3"/>
  <c r="S36" i="3"/>
  <c r="AE36" i="3"/>
  <c r="AI36" i="3"/>
  <c r="AU36" i="3"/>
  <c r="AY36" i="3"/>
  <c r="P36" i="3"/>
  <c r="T36" i="3"/>
  <c r="AF36" i="3"/>
  <c r="AJ36" i="3"/>
  <c r="AV36" i="3"/>
  <c r="AZ36" i="3"/>
  <c r="AI35" i="3"/>
  <c r="S35" i="3"/>
  <c r="AJ39" i="3"/>
  <c r="AN39" i="3"/>
  <c r="Q39" i="3"/>
  <c r="U39" i="3"/>
  <c r="AW39" i="3"/>
  <c r="BA39" i="3"/>
  <c r="N34" i="3"/>
  <c r="AD34" i="3"/>
  <c r="AE34" i="3"/>
  <c r="AU34" i="3"/>
  <c r="AV3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BC37" i="3" l="1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BJ45" i="3" s="1"/>
  <c r="N45" i="3"/>
  <c r="BE47" i="3"/>
  <c r="AG47" i="3"/>
  <c r="M47" i="3"/>
  <c r="BK47" i="3" s="1"/>
  <c r="AR47" i="3"/>
  <c r="T47" i="3"/>
  <c r="AU47" i="3"/>
  <c r="AA47" i="3"/>
  <c r="BL47" i="3" s="1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L45" i="3" s="1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BN35" i="3" s="1"/>
  <c r="AZ35" i="3"/>
  <c r="AJ35" i="3"/>
  <c r="T35" i="3"/>
  <c r="O39" i="3"/>
  <c r="BN39" i="3" s="1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N42" i="3" s="1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BJ46" i="3" s="1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BN43" i="3" s="1"/>
  <c r="AJ43" i="3"/>
  <c r="BF43" i="3"/>
  <c r="AT43" i="3"/>
  <c r="X43" i="3"/>
  <c r="BJ43" i="3" s="1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M37" i="3" s="1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BK48" i="3" s="1"/>
  <c r="V48" i="3"/>
  <c r="BC48" i="3"/>
  <c r="AM48" i="3"/>
  <c r="W48" i="3"/>
  <c r="BE48" i="3"/>
  <c r="AO48" i="3"/>
  <c r="Y48" i="3"/>
  <c r="BH48" i="3"/>
  <c r="BL48" i="3" s="1"/>
  <c r="AR48" i="3"/>
  <c r="AH39" i="3"/>
  <c r="BI36" i="3"/>
  <c r="U38" i="3"/>
  <c r="AC36" i="3"/>
  <c r="BI38" i="3"/>
  <c r="BL37" i="3"/>
  <c r="M36" i="3"/>
  <c r="BN36" i="3" s="1"/>
  <c r="AK36" i="3"/>
  <c r="U36" i="3"/>
  <c r="BA38" i="3"/>
  <c r="M38" i="3"/>
  <c r="BN38" i="3" s="1"/>
  <c r="N42" i="3"/>
  <c r="V42" i="3"/>
  <c r="AW42" i="3"/>
  <c r="Y42" i="3"/>
  <c r="BB42" i="3"/>
  <c r="AL42" i="3"/>
  <c r="BE42" i="3"/>
  <c r="AO42" i="3"/>
  <c r="BM45" i="3"/>
  <c r="BL42" i="3"/>
  <c r="R39" i="3"/>
  <c r="AX39" i="3"/>
  <c r="AP39" i="3"/>
  <c r="AK38" i="3"/>
  <c r="Y38" i="3"/>
  <c r="BE38" i="3"/>
  <c r="AO38" i="3"/>
  <c r="AS38" i="3"/>
  <c r="AS36" i="3"/>
  <c r="BJ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N45" i="3"/>
  <c r="BK45" i="3"/>
  <c r="BK39" i="3"/>
  <c r="BK43" i="3"/>
  <c r="BK35" i="3"/>
  <c r="BN37" i="3"/>
  <c r="BK37" i="3"/>
  <c r="BN40" i="3"/>
  <c r="BK40" i="3"/>
  <c r="BN41" i="3"/>
  <c r="BK41" i="3"/>
  <c r="BK42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BK49" i="3"/>
  <c r="BN48" i="3"/>
  <c r="K32" i="3"/>
  <c r="K28" i="3"/>
  <c r="K25" i="3"/>
  <c r="BA25" i="3" s="1"/>
  <c r="K23" i="3"/>
  <c r="K21" i="3"/>
  <c r="L21" i="3"/>
  <c r="AP21" i="3" s="1"/>
  <c r="K29" i="3"/>
  <c r="AL29" i="3" s="1"/>
  <c r="K27" i="3"/>
  <c r="R27" i="3" s="1"/>
  <c r="K19" i="3"/>
  <c r="K33" i="3"/>
  <c r="L33" i="3"/>
  <c r="S33" i="3" s="1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BA19" i="3" s="1"/>
  <c r="L18" i="3"/>
  <c r="Z18" i="3" s="1"/>
  <c r="L32" i="3"/>
  <c r="N32" i="3" s="1"/>
  <c r="M33" i="3"/>
  <c r="L26" i="3"/>
  <c r="AB26" i="3" s="1"/>
  <c r="AK25" i="3"/>
  <c r="L24" i="3"/>
  <c r="P21" i="3"/>
  <c r="AC21" i="3"/>
  <c r="AC18" i="3"/>
  <c r="BF25" i="3"/>
  <c r="L22" i="3"/>
  <c r="AO18" i="3"/>
  <c r="BF18" i="3"/>
  <c r="AA18" i="3"/>
  <c r="AR18" i="3"/>
  <c r="BH18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AX33" i="3" l="1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BK20" i="3" s="1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BL21" i="3" s="1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Q12" i="3" s="1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BM29" i="3"/>
  <c r="BJ28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BL18" i="3"/>
  <c r="BN21" i="3"/>
  <c r="BK21" i="3"/>
  <c r="V24" i="3"/>
  <c r="AL24" i="3"/>
  <c r="BB24" i="3"/>
  <c r="N24" i="3"/>
  <c r="AT24" i="3"/>
  <c r="AD24" i="3"/>
  <c r="BN25" i="3"/>
  <c r="BK25" i="3"/>
  <c r="AW24" i="3"/>
  <c r="AG24" i="3"/>
  <c r="Q24" i="3"/>
  <c r="AZ24" i="3"/>
  <c r="AJ24" i="3"/>
  <c r="T24" i="3"/>
  <c r="AY24" i="3"/>
  <c r="AI24" i="3"/>
  <c r="S24" i="3"/>
  <c r="BN29" i="3"/>
  <c r="BK29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N18" i="3"/>
  <c r="BK18" i="3"/>
  <c r="BN19" i="3"/>
  <c r="BE24" i="3"/>
  <c r="AO24" i="3"/>
  <c r="Y24" i="3"/>
  <c r="BH24" i="3"/>
  <c r="AR24" i="3"/>
  <c r="AB24" i="3"/>
  <c r="BG24" i="3"/>
  <c r="AQ24" i="3"/>
  <c r="AA24" i="3"/>
  <c r="AP24" i="3"/>
  <c r="BN33" i="3"/>
  <c r="BK33" i="3"/>
  <c r="AH26" i="3"/>
  <c r="AM26" i="3"/>
  <c r="BF26" i="3"/>
  <c r="AT26" i="3"/>
  <c r="N26" i="3"/>
  <c r="AI26" i="3"/>
  <c r="BE26" i="3"/>
  <c r="AO26" i="3"/>
  <c r="Y26" i="3"/>
  <c r="BH26" i="3"/>
  <c r="AR26" i="3"/>
  <c r="BK28" i="3"/>
  <c r="BA32" i="3"/>
  <c r="AK32" i="3"/>
  <c r="U32" i="3"/>
  <c r="BD32" i="3"/>
  <c r="AN32" i="3"/>
  <c r="X32" i="3"/>
  <c r="L17" i="3"/>
  <c r="K17" i="3"/>
  <c r="K15" i="3"/>
  <c r="O15" i="3" s="1"/>
  <c r="K14" i="3"/>
  <c r="K12" i="3"/>
  <c r="K10" i="3"/>
  <c r="R11" i="3"/>
  <c r="L14" i="3"/>
  <c r="K16" i="3"/>
  <c r="W11" i="3"/>
  <c r="AK11" i="3"/>
  <c r="K13" i="3"/>
  <c r="X11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AF12" i="3" l="1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AJ7" i="3" s="1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BN11" i="3"/>
  <c r="BK12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AB5" i="3"/>
  <c r="L4" i="3"/>
  <c r="K4" i="3"/>
  <c r="BD5" i="3"/>
  <c r="Q9" i="3"/>
  <c r="AE9" i="3"/>
  <c r="AB3" i="3"/>
  <c r="AG7" i="3"/>
  <c r="AT7" i="3"/>
  <c r="AL6" i="3"/>
  <c r="AM5" i="3"/>
  <c r="AW3" i="3"/>
  <c r="O3" i="3"/>
  <c r="M6" i="3" l="1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BK6" i="3" s="1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J8" i="3" l="1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<sst xmlns="http://schemas.openxmlformats.org/spreadsheetml/2006/main" count="2939" uniqueCount="782">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</sst>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9"/>
  <sheetViews>
    <sheetView topLeftCell="A381" zoomScale="80" zoomScaleNormal="80" workbookViewId="0">
      <selection activeCell="A405" sqref="A405:E66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354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382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384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388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404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368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387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362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373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394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361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364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390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392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396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401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402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345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349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376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403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397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372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377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386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400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352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353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360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389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367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358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399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385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363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405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750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359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381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391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378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357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365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371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398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370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395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751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351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374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366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752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753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754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755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756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369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757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346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758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759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760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761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762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763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764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765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766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767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768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769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770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771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772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773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774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379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348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380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347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355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375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383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777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778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779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780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356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781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393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350</v>
      </c>
      <c r="C404">
        <v>1.3</v>
      </c>
      <c r="D404">
        <v>1.23</v>
      </c>
      <c r="E404">
        <v>0.95</v>
      </c>
    </row>
    <row r="405" spans="1:5" x14ac:dyDescent="0.25">
      <c r="A405" t="s">
        <v>462</v>
      </c>
      <c r="B405" t="s">
        <v>463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462</v>
      </c>
      <c r="B406" t="s">
        <v>464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462</v>
      </c>
      <c r="B407" t="s">
        <v>465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462</v>
      </c>
      <c r="B408" t="s">
        <v>466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462</v>
      </c>
      <c r="B409" t="s">
        <v>467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462</v>
      </c>
      <c r="B410" t="s">
        <v>468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462</v>
      </c>
      <c r="B411" t="s">
        <v>469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462</v>
      </c>
      <c r="B412" t="s">
        <v>470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462</v>
      </c>
      <c r="B413" t="s">
        <v>471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462</v>
      </c>
      <c r="B414" t="s">
        <v>472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462</v>
      </c>
      <c r="B415" t="s">
        <v>473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462</v>
      </c>
      <c r="B416" t="s">
        <v>474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462</v>
      </c>
      <c r="B417" t="s">
        <v>475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462</v>
      </c>
      <c r="B418" t="s">
        <v>476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462</v>
      </c>
      <c r="B419" t="s">
        <v>477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462</v>
      </c>
      <c r="B420" t="s">
        <v>478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462</v>
      </c>
      <c r="B421" t="s">
        <v>479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462</v>
      </c>
      <c r="B422" t="s">
        <v>480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462</v>
      </c>
      <c r="B423" t="s">
        <v>481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462</v>
      </c>
      <c r="B424" t="s">
        <v>482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462</v>
      </c>
      <c r="B425" t="s">
        <v>483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462</v>
      </c>
      <c r="B426" t="s">
        <v>484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462</v>
      </c>
      <c r="B427" t="s">
        <v>485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462</v>
      </c>
      <c r="B428" t="s">
        <v>486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462</v>
      </c>
      <c r="B429" t="s">
        <v>487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462</v>
      </c>
      <c r="B430" t="s">
        <v>488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489</v>
      </c>
      <c r="B431" t="s">
        <v>490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489</v>
      </c>
      <c r="B432" t="s">
        <v>491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489</v>
      </c>
      <c r="B433" t="s">
        <v>492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489</v>
      </c>
      <c r="B434" t="s">
        <v>493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489</v>
      </c>
      <c r="B435" t="s">
        <v>494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489</v>
      </c>
      <c r="B436" t="s">
        <v>495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489</v>
      </c>
      <c r="B437" t="s">
        <v>496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489</v>
      </c>
      <c r="B438" t="s">
        <v>497</v>
      </c>
      <c r="C438">
        <v>1.7</v>
      </c>
      <c r="D438">
        <v>1.0588</v>
      </c>
      <c r="E438">
        <v>0.878</v>
      </c>
    </row>
    <row r="439" spans="1:5" x14ac:dyDescent="0.25">
      <c r="A439" t="s">
        <v>489</v>
      </c>
      <c r="B439" t="s">
        <v>498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489</v>
      </c>
      <c r="B440" t="s">
        <v>499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489</v>
      </c>
      <c r="B441" t="s">
        <v>500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489</v>
      </c>
      <c r="B442" t="s">
        <v>501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502</v>
      </c>
      <c r="B443" t="s">
        <v>503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502</v>
      </c>
      <c r="B444" t="s">
        <v>504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502</v>
      </c>
      <c r="B445" t="s">
        <v>505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502</v>
      </c>
      <c r="B446" t="s">
        <v>506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502</v>
      </c>
      <c r="B447" t="s">
        <v>507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502</v>
      </c>
      <c r="B448" t="s">
        <v>508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502</v>
      </c>
      <c r="B449" t="s">
        <v>509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502</v>
      </c>
      <c r="B450" t="s">
        <v>510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502</v>
      </c>
      <c r="B451" t="s">
        <v>511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502</v>
      </c>
      <c r="B452" t="s">
        <v>512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502</v>
      </c>
      <c r="B453" t="s">
        <v>513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502</v>
      </c>
      <c r="B454" t="s">
        <v>514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502</v>
      </c>
      <c r="B455" t="s">
        <v>515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502</v>
      </c>
      <c r="B456" t="s">
        <v>516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502</v>
      </c>
      <c r="B457" t="s">
        <v>517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502</v>
      </c>
      <c r="B458" t="s">
        <v>518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502</v>
      </c>
      <c r="B459" t="s">
        <v>519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502</v>
      </c>
      <c r="B460" t="s">
        <v>520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502</v>
      </c>
      <c r="B461" t="s">
        <v>521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502</v>
      </c>
      <c r="B462" t="s">
        <v>522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523</v>
      </c>
      <c r="B463" t="s">
        <v>524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523</v>
      </c>
      <c r="B464" t="s">
        <v>525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523</v>
      </c>
      <c r="B465" t="s">
        <v>526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523</v>
      </c>
      <c r="B466" t="s">
        <v>527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523</v>
      </c>
      <c r="B467" t="s">
        <v>528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523</v>
      </c>
      <c r="B468" t="s">
        <v>529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523</v>
      </c>
      <c r="B469" t="s">
        <v>530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523</v>
      </c>
      <c r="B470" t="s">
        <v>531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523</v>
      </c>
      <c r="B471" t="s">
        <v>532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523</v>
      </c>
      <c r="B472" t="s">
        <v>533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523</v>
      </c>
      <c r="B473" t="s">
        <v>534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523</v>
      </c>
      <c r="B474" t="s">
        <v>535</v>
      </c>
      <c r="C474">
        <v>1.4554</v>
      </c>
      <c r="D474">
        <v>1.5705</v>
      </c>
      <c r="E474">
        <v>0.1159</v>
      </c>
    </row>
    <row r="475" spans="1:5" x14ac:dyDescent="0.25">
      <c r="A475" t="s">
        <v>523</v>
      </c>
      <c r="B475" t="s">
        <v>536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523</v>
      </c>
      <c r="B476" t="s">
        <v>537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523</v>
      </c>
      <c r="B477" t="s">
        <v>538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523</v>
      </c>
      <c r="B478" t="s">
        <v>539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540</v>
      </c>
      <c r="B479" t="s">
        <v>541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540</v>
      </c>
      <c r="B480" t="s">
        <v>542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540</v>
      </c>
      <c r="B481" t="s">
        <v>543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540</v>
      </c>
      <c r="B482" t="s">
        <v>544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540</v>
      </c>
      <c r="B483" t="s">
        <v>545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540</v>
      </c>
      <c r="B484" t="s">
        <v>546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540</v>
      </c>
      <c r="B485" t="s">
        <v>547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540</v>
      </c>
      <c r="B486" t="s">
        <v>548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540</v>
      </c>
      <c r="B487" t="s">
        <v>549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540</v>
      </c>
      <c r="B488" t="s">
        <v>550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540</v>
      </c>
      <c r="B489" t="s">
        <v>551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540</v>
      </c>
      <c r="B490" t="s">
        <v>552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553</v>
      </c>
      <c r="B491" t="s">
        <v>554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553</v>
      </c>
      <c r="B492" t="s">
        <v>555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553</v>
      </c>
      <c r="B493" t="s">
        <v>556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553</v>
      </c>
      <c r="B494" t="s">
        <v>557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553</v>
      </c>
      <c r="B495" t="s">
        <v>558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553</v>
      </c>
      <c r="B496" t="s">
        <v>559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553</v>
      </c>
      <c r="B497" t="s">
        <v>560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553</v>
      </c>
      <c r="B498" t="s">
        <v>561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553</v>
      </c>
      <c r="B499" t="s">
        <v>562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553</v>
      </c>
      <c r="B500" t="s">
        <v>563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553</v>
      </c>
      <c r="B501" t="s">
        <v>564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553</v>
      </c>
      <c r="B502" t="s">
        <v>565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566</v>
      </c>
      <c r="B503" t="s">
        <v>567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566</v>
      </c>
      <c r="B504" t="s">
        <v>568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566</v>
      </c>
      <c r="B505" t="s">
        <v>569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566</v>
      </c>
      <c r="B506" t="s">
        <v>570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566</v>
      </c>
      <c r="B507" t="s">
        <v>571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566</v>
      </c>
      <c r="B508" t="s">
        <v>572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566</v>
      </c>
      <c r="B509" t="s">
        <v>573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566</v>
      </c>
      <c r="B510" t="s">
        <v>574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566</v>
      </c>
      <c r="B511" t="s">
        <v>575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566</v>
      </c>
      <c r="B512" t="s">
        <v>576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577</v>
      </c>
      <c r="B513" t="s">
        <v>578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577</v>
      </c>
      <c r="B514" t="s">
        <v>579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577</v>
      </c>
      <c r="B515" t="s">
        <v>580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577</v>
      </c>
      <c r="B516" t="s">
        <v>581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577</v>
      </c>
      <c r="B517" t="s">
        <v>582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577</v>
      </c>
      <c r="B518" t="s">
        <v>583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577</v>
      </c>
      <c r="B519" t="s">
        <v>584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577</v>
      </c>
      <c r="B520" t="s">
        <v>585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577</v>
      </c>
      <c r="B521" t="s">
        <v>586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577</v>
      </c>
      <c r="B522" t="s">
        <v>587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577</v>
      </c>
      <c r="B523" t="s">
        <v>588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577</v>
      </c>
      <c r="B524" t="s">
        <v>589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577</v>
      </c>
      <c r="B525" t="s">
        <v>590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577</v>
      </c>
      <c r="B526" t="s">
        <v>591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577</v>
      </c>
      <c r="B527" t="s">
        <v>592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577</v>
      </c>
      <c r="B528" t="s">
        <v>593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577</v>
      </c>
      <c r="B529" t="s">
        <v>594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577</v>
      </c>
      <c r="B530" t="s">
        <v>595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577</v>
      </c>
      <c r="B531" t="s">
        <v>596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577</v>
      </c>
      <c r="B532" t="s">
        <v>597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598</v>
      </c>
      <c r="B533" t="s">
        <v>599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598</v>
      </c>
      <c r="B534" t="s">
        <v>600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598</v>
      </c>
      <c r="B535" t="s">
        <v>601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598</v>
      </c>
      <c r="B536" t="s">
        <v>602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598</v>
      </c>
      <c r="B537" t="s">
        <v>603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598</v>
      </c>
      <c r="B538" t="s">
        <v>604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598</v>
      </c>
      <c r="B539" t="s">
        <v>605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598</v>
      </c>
      <c r="B540" t="s">
        <v>606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598</v>
      </c>
      <c r="B541" t="s">
        <v>607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598</v>
      </c>
      <c r="B542" t="s">
        <v>608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598</v>
      </c>
      <c r="B543" t="s">
        <v>609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598</v>
      </c>
      <c r="B544" t="s">
        <v>610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598</v>
      </c>
      <c r="B545" t="s">
        <v>611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598</v>
      </c>
      <c r="B546" t="s">
        <v>612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598</v>
      </c>
      <c r="B547" t="s">
        <v>613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598</v>
      </c>
      <c r="B548" t="s">
        <v>614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598</v>
      </c>
      <c r="B549" t="s">
        <v>615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598</v>
      </c>
      <c r="B550" t="s">
        <v>616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617</v>
      </c>
      <c r="B551" t="s">
        <v>618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617</v>
      </c>
      <c r="B552" t="s">
        <v>619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617</v>
      </c>
      <c r="B553" t="s">
        <v>620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617</v>
      </c>
      <c r="B554" t="s">
        <v>621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617</v>
      </c>
      <c r="B555" t="s">
        <v>622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617</v>
      </c>
      <c r="B556" t="s">
        <v>623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617</v>
      </c>
      <c r="B557" t="s">
        <v>624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617</v>
      </c>
      <c r="B558" t="s">
        <v>625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617</v>
      </c>
      <c r="B559" t="s">
        <v>626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617</v>
      </c>
      <c r="B560" t="s">
        <v>627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617</v>
      </c>
      <c r="B561" t="s">
        <v>628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617</v>
      </c>
      <c r="B562" t="s">
        <v>629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617</v>
      </c>
      <c r="B563" t="s">
        <v>630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617</v>
      </c>
      <c r="B564" t="s">
        <v>631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617</v>
      </c>
      <c r="B565" t="s">
        <v>632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617</v>
      </c>
      <c r="B566" t="s">
        <v>633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634</v>
      </c>
      <c r="B567" t="s">
        <v>635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634</v>
      </c>
      <c r="B568" t="s">
        <v>636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634</v>
      </c>
      <c r="B569" t="s">
        <v>637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634</v>
      </c>
      <c r="B570" t="s">
        <v>638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634</v>
      </c>
      <c r="B571" t="s">
        <v>639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634</v>
      </c>
      <c r="B572" t="s">
        <v>640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634</v>
      </c>
      <c r="B573" t="s">
        <v>641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634</v>
      </c>
      <c r="B574" t="s">
        <v>642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634</v>
      </c>
      <c r="B575" t="s">
        <v>643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634</v>
      </c>
      <c r="B576" t="s">
        <v>644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634</v>
      </c>
      <c r="B577" t="s">
        <v>645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634</v>
      </c>
      <c r="B578" t="s">
        <v>646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634</v>
      </c>
      <c r="B579" t="s">
        <v>647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634</v>
      </c>
      <c r="B580" t="s">
        <v>648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634</v>
      </c>
      <c r="B581" t="s">
        <v>649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634</v>
      </c>
      <c r="B582" t="s">
        <v>650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634</v>
      </c>
      <c r="B583" t="s">
        <v>651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634</v>
      </c>
      <c r="B584" t="s">
        <v>652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653</v>
      </c>
      <c r="B585" t="s">
        <v>654</v>
      </c>
      <c r="C585">
        <v>1.25</v>
      </c>
      <c r="D585">
        <v>0.64</v>
      </c>
      <c r="E585">
        <v>1.6649</v>
      </c>
    </row>
    <row r="586" spans="1:5" x14ac:dyDescent="0.25">
      <c r="A586" t="s">
        <v>653</v>
      </c>
      <c r="B586" t="s">
        <v>655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653</v>
      </c>
      <c r="B587" t="s">
        <v>656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653</v>
      </c>
      <c r="B588" t="s">
        <v>657</v>
      </c>
      <c r="C588">
        <v>1.25</v>
      </c>
      <c r="D588">
        <v>1.2</v>
      </c>
      <c r="E588">
        <v>1.982</v>
      </c>
    </row>
    <row r="589" spans="1:5" x14ac:dyDescent="0.25">
      <c r="A589" t="s">
        <v>653</v>
      </c>
      <c r="B589" t="s">
        <v>658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653</v>
      </c>
      <c r="B590" t="s">
        <v>659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653</v>
      </c>
      <c r="B591" t="s">
        <v>660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653</v>
      </c>
      <c r="B592" t="s">
        <v>661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653</v>
      </c>
      <c r="B593" t="s">
        <v>662</v>
      </c>
      <c r="C593">
        <v>1.25</v>
      </c>
      <c r="D593">
        <v>2.56</v>
      </c>
      <c r="E593">
        <v>1.1892</v>
      </c>
    </row>
    <row r="594" spans="1:5" x14ac:dyDescent="0.25">
      <c r="A594" t="s">
        <v>653</v>
      </c>
      <c r="B594" t="s">
        <v>663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653</v>
      </c>
      <c r="B595" t="s">
        <v>664</v>
      </c>
      <c r="C595">
        <v>1.25</v>
      </c>
      <c r="D595">
        <v>0.5333</v>
      </c>
      <c r="E595">
        <v>1.1892</v>
      </c>
    </row>
    <row r="596" spans="1:5" x14ac:dyDescent="0.25">
      <c r="A596" t="s">
        <v>653</v>
      </c>
      <c r="B596" t="s">
        <v>665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653</v>
      </c>
      <c r="B597" t="s">
        <v>666</v>
      </c>
      <c r="C597">
        <v>1.25</v>
      </c>
      <c r="D597">
        <v>0.8</v>
      </c>
      <c r="E597">
        <v>1.3874</v>
      </c>
    </row>
    <row r="598" spans="1:5" x14ac:dyDescent="0.25">
      <c r="A598" t="s">
        <v>653</v>
      </c>
      <c r="B598" t="s">
        <v>667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653</v>
      </c>
      <c r="B599" t="s">
        <v>668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653</v>
      </c>
      <c r="B600" t="s">
        <v>669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670</v>
      </c>
      <c r="B601" t="s">
        <v>671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670</v>
      </c>
      <c r="B602" t="s">
        <v>672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670</v>
      </c>
      <c r="B603" t="s">
        <v>673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670</v>
      </c>
      <c r="B604" t="s">
        <v>674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670</v>
      </c>
      <c r="B605" t="s">
        <v>675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670</v>
      </c>
      <c r="B606" t="s">
        <v>676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670</v>
      </c>
      <c r="B607" t="s">
        <v>677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670</v>
      </c>
      <c r="B608" t="s">
        <v>678</v>
      </c>
      <c r="C608">
        <v>1.3125</v>
      </c>
      <c r="D608">
        <v>1.5238</v>
      </c>
      <c r="E608">
        <v>0.625</v>
      </c>
    </row>
    <row r="609" spans="1:5" x14ac:dyDescent="0.25">
      <c r="A609" t="s">
        <v>670</v>
      </c>
      <c r="B609" t="s">
        <v>679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670</v>
      </c>
      <c r="B610" t="s">
        <v>680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670</v>
      </c>
      <c r="B611" t="s">
        <v>681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670</v>
      </c>
      <c r="B612" t="s">
        <v>682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670</v>
      </c>
      <c r="B613" t="s">
        <v>683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670</v>
      </c>
      <c r="B614" t="s">
        <v>684</v>
      </c>
      <c r="C614">
        <v>1.3125</v>
      </c>
      <c r="D614">
        <v>1.0159</v>
      </c>
      <c r="E614">
        <v>1.3889</v>
      </c>
    </row>
    <row r="615" spans="1:5" x14ac:dyDescent="0.25">
      <c r="A615" t="s">
        <v>670</v>
      </c>
      <c r="B615" t="s">
        <v>685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670</v>
      </c>
      <c r="B616" t="s">
        <v>686</v>
      </c>
      <c r="C616">
        <v>1.3125</v>
      </c>
      <c r="D616">
        <v>1.5238</v>
      </c>
      <c r="E616">
        <v>1</v>
      </c>
    </row>
    <row r="617" spans="1:5" x14ac:dyDescent="0.25">
      <c r="A617" t="s">
        <v>687</v>
      </c>
      <c r="B617" t="s">
        <v>688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687</v>
      </c>
      <c r="B618" t="s">
        <v>689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687</v>
      </c>
      <c r="B619" t="s">
        <v>690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687</v>
      </c>
      <c r="B620" t="s">
        <v>691</v>
      </c>
      <c r="C620">
        <v>1.4943</v>
      </c>
      <c r="D620">
        <v>1.1711</v>
      </c>
      <c r="E620">
        <v>1.0362</v>
      </c>
    </row>
    <row r="621" spans="1:5" x14ac:dyDescent="0.25">
      <c r="A621" t="s">
        <v>687</v>
      </c>
      <c r="B621" t="s">
        <v>692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687</v>
      </c>
      <c r="B622" t="s">
        <v>693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687</v>
      </c>
      <c r="B623" t="s">
        <v>694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687</v>
      </c>
      <c r="B624" t="s">
        <v>695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687</v>
      </c>
      <c r="B625" t="s">
        <v>696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687</v>
      </c>
      <c r="B626" t="s">
        <v>697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687</v>
      </c>
      <c r="B627" t="s">
        <v>698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687</v>
      </c>
      <c r="B628" t="s">
        <v>699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687</v>
      </c>
      <c r="B629" t="s">
        <v>700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687</v>
      </c>
      <c r="B630" t="s">
        <v>701</v>
      </c>
      <c r="C630">
        <v>1.4943</v>
      </c>
      <c r="D630">
        <v>1.0342</v>
      </c>
      <c r="E630">
        <v>1.3912</v>
      </c>
    </row>
    <row r="631" spans="1:5" x14ac:dyDescent="0.25">
      <c r="A631" t="s">
        <v>687</v>
      </c>
      <c r="B631" t="s">
        <v>702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687</v>
      </c>
      <c r="B632" t="s">
        <v>703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704</v>
      </c>
      <c r="B633" t="s">
        <v>705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704</v>
      </c>
      <c r="B634" t="s">
        <v>706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704</v>
      </c>
      <c r="B635" t="s">
        <v>707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704</v>
      </c>
      <c r="B636" t="s">
        <v>708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704</v>
      </c>
      <c r="B637" t="s">
        <v>709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704</v>
      </c>
      <c r="B638" t="s">
        <v>710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704</v>
      </c>
      <c r="B639" t="s">
        <v>711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704</v>
      </c>
      <c r="B640" t="s">
        <v>712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704</v>
      </c>
      <c r="B641" t="s">
        <v>713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704</v>
      </c>
      <c r="B642" t="s">
        <v>714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704</v>
      </c>
      <c r="B643" t="s">
        <v>715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704</v>
      </c>
      <c r="B644" t="s">
        <v>716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704</v>
      </c>
      <c r="B645" t="s">
        <v>717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704</v>
      </c>
      <c r="B646" t="s">
        <v>718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704</v>
      </c>
      <c r="B647" t="s">
        <v>719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704</v>
      </c>
      <c r="B648" t="s">
        <v>720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704</v>
      </c>
      <c r="B649" t="s">
        <v>721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704</v>
      </c>
      <c r="B650" t="s">
        <v>722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704</v>
      </c>
      <c r="B651" t="s">
        <v>723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704</v>
      </c>
      <c r="B652" t="s">
        <v>724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704</v>
      </c>
      <c r="B653" t="s">
        <v>725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704</v>
      </c>
      <c r="B654" t="s">
        <v>726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704</v>
      </c>
      <c r="B655" t="s">
        <v>727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704</v>
      </c>
      <c r="B656" t="s">
        <v>728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704</v>
      </c>
      <c r="B657" t="s">
        <v>729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704</v>
      </c>
      <c r="B658" t="s">
        <v>730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704</v>
      </c>
      <c r="B659" t="s">
        <v>731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732</v>
      </c>
      <c r="B660" t="s">
        <v>733</v>
      </c>
      <c r="C660">
        <v>2</v>
      </c>
      <c r="D660">
        <v>1.6</v>
      </c>
      <c r="E660">
        <v>0.61970000000000003</v>
      </c>
    </row>
    <row r="661" spans="1:5" x14ac:dyDescent="0.25">
      <c r="A661" t="s">
        <v>732</v>
      </c>
      <c r="B661" t="s">
        <v>734</v>
      </c>
      <c r="C661">
        <v>2</v>
      </c>
      <c r="D661">
        <v>1.2</v>
      </c>
      <c r="E661">
        <v>0.86760000000000004</v>
      </c>
    </row>
    <row r="662" spans="1:5" x14ac:dyDescent="0.25">
      <c r="A662" t="s">
        <v>732</v>
      </c>
      <c r="B662" t="s">
        <v>735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732</v>
      </c>
      <c r="B663" t="s">
        <v>736</v>
      </c>
      <c r="C663">
        <v>2</v>
      </c>
      <c r="D663">
        <v>0.6</v>
      </c>
      <c r="E663">
        <v>0.61970000000000003</v>
      </c>
    </row>
    <row r="664" spans="1:5" x14ac:dyDescent="0.25">
      <c r="A664" t="s">
        <v>732</v>
      </c>
      <c r="B664" t="s">
        <v>737</v>
      </c>
      <c r="C664">
        <v>2</v>
      </c>
      <c r="D664">
        <v>0.8</v>
      </c>
      <c r="E664">
        <v>1.4874000000000001</v>
      </c>
    </row>
    <row r="665" spans="1:5" x14ac:dyDescent="0.25">
      <c r="A665" t="s">
        <v>732</v>
      </c>
      <c r="B665" t="s">
        <v>738</v>
      </c>
      <c r="C665">
        <v>2</v>
      </c>
      <c r="D665">
        <v>1</v>
      </c>
      <c r="E665">
        <v>1.3633999999999999</v>
      </c>
    </row>
    <row r="666" spans="1:5" x14ac:dyDescent="0.25">
      <c r="A666" t="s">
        <v>732</v>
      </c>
      <c r="B666" t="s">
        <v>739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732</v>
      </c>
      <c r="B667" t="s">
        <v>740</v>
      </c>
      <c r="C667">
        <v>2</v>
      </c>
      <c r="D667">
        <v>0.75</v>
      </c>
      <c r="E667">
        <v>1.2395</v>
      </c>
    </row>
    <row r="668" spans="1:5" x14ac:dyDescent="0.25">
      <c r="A668" t="s">
        <v>732</v>
      </c>
      <c r="B668" t="s">
        <v>741</v>
      </c>
      <c r="C668">
        <v>2</v>
      </c>
      <c r="D668">
        <v>1</v>
      </c>
      <c r="E668">
        <v>0.20660000000000001</v>
      </c>
    </row>
    <row r="669" spans="1:5" x14ac:dyDescent="0.25">
      <c r="A669" t="s">
        <v>732</v>
      </c>
      <c r="B669" t="s">
        <v>742</v>
      </c>
      <c r="C669">
        <v>2</v>
      </c>
      <c r="D669">
        <v>1.625</v>
      </c>
      <c r="E669">
        <v>0.92959999999999998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9"/>
  <sheetViews>
    <sheetView topLeftCell="A391" zoomScale="80" zoomScaleNormal="80" workbookViewId="0">
      <selection activeCell="A405" sqref="A405:E669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61</v>
      </c>
      <c r="B2" t="s">
        <v>305</v>
      </c>
      <c r="C2">
        <v>1.16455696202532</v>
      </c>
      <c r="D2">
        <v>0.17</v>
      </c>
      <c r="E2">
        <v>1.19</v>
      </c>
    </row>
    <row r="3" spans="1:5" x14ac:dyDescent="0.25">
      <c r="A3" t="s">
        <v>61</v>
      </c>
      <c r="B3" t="s">
        <v>64</v>
      </c>
      <c r="C3">
        <v>1.16455696202532</v>
      </c>
      <c r="D3">
        <v>0.51</v>
      </c>
      <c r="E3">
        <v>1.36</v>
      </c>
    </row>
    <row r="4" spans="1:5" x14ac:dyDescent="0.25">
      <c r="A4" t="s">
        <v>61</v>
      </c>
      <c r="B4" t="s">
        <v>65</v>
      </c>
      <c r="C4">
        <v>1.16455696202532</v>
      </c>
      <c r="D4">
        <v>0.68</v>
      </c>
      <c r="E4">
        <v>0.34</v>
      </c>
    </row>
    <row r="5" spans="1:5" x14ac:dyDescent="0.25">
      <c r="A5" t="s">
        <v>61</v>
      </c>
      <c r="B5" t="s">
        <v>249</v>
      </c>
      <c r="C5">
        <v>1.16455696202532</v>
      </c>
      <c r="D5">
        <v>0.45</v>
      </c>
      <c r="E5">
        <v>1.82</v>
      </c>
    </row>
    <row r="6" spans="1:5" x14ac:dyDescent="0.25">
      <c r="A6" t="s">
        <v>61</v>
      </c>
      <c r="B6" t="s">
        <v>71</v>
      </c>
      <c r="C6">
        <v>1.16455696202532</v>
      </c>
      <c r="D6">
        <v>0.68</v>
      </c>
      <c r="E6">
        <v>1.36</v>
      </c>
    </row>
    <row r="7" spans="1:5" x14ac:dyDescent="0.25">
      <c r="A7" t="s">
        <v>61</v>
      </c>
      <c r="B7" t="s">
        <v>62</v>
      </c>
      <c r="C7">
        <v>1.16455696202532</v>
      </c>
      <c r="D7">
        <v>1.02</v>
      </c>
      <c r="E7">
        <v>0.51</v>
      </c>
    </row>
    <row r="8" spans="1:5" x14ac:dyDescent="0.25">
      <c r="A8" t="s">
        <v>61</v>
      </c>
      <c r="B8" t="s">
        <v>328</v>
      </c>
      <c r="C8">
        <v>1.16455696202532</v>
      </c>
      <c r="D8">
        <v>0.68</v>
      </c>
      <c r="E8">
        <v>1.36</v>
      </c>
    </row>
    <row r="9" spans="1:5" x14ac:dyDescent="0.25">
      <c r="A9" t="s">
        <v>61</v>
      </c>
      <c r="B9" t="s">
        <v>246</v>
      </c>
      <c r="C9">
        <v>1.16455696202532</v>
      </c>
      <c r="D9">
        <v>2.38</v>
      </c>
      <c r="E9">
        <v>0.51</v>
      </c>
    </row>
    <row r="10" spans="1:5" x14ac:dyDescent="0.25">
      <c r="A10" t="s">
        <v>61</v>
      </c>
      <c r="B10" t="s">
        <v>66</v>
      </c>
      <c r="C10">
        <v>1.16455696202532</v>
      </c>
      <c r="D10">
        <v>1.19</v>
      </c>
      <c r="E10">
        <v>0.51</v>
      </c>
    </row>
    <row r="11" spans="1:5" x14ac:dyDescent="0.25">
      <c r="A11" t="s">
        <v>61</v>
      </c>
      <c r="B11" t="s">
        <v>248</v>
      </c>
      <c r="C11">
        <v>1.16455696202532</v>
      </c>
      <c r="D11">
        <v>0.68</v>
      </c>
      <c r="E11">
        <v>0.51</v>
      </c>
    </row>
    <row r="12" spans="1:5" x14ac:dyDescent="0.25">
      <c r="A12" t="s">
        <v>61</v>
      </c>
      <c r="B12" t="s">
        <v>67</v>
      </c>
      <c r="C12">
        <v>1.16455696202532</v>
      </c>
      <c r="D12">
        <v>0.51</v>
      </c>
      <c r="E12">
        <v>1.53</v>
      </c>
    </row>
    <row r="13" spans="1:5" x14ac:dyDescent="0.25">
      <c r="A13" t="s">
        <v>61</v>
      </c>
      <c r="B13" t="s">
        <v>306</v>
      </c>
      <c r="C13">
        <v>1.16455696202532</v>
      </c>
      <c r="D13">
        <v>0.51</v>
      </c>
      <c r="E13">
        <v>1.53</v>
      </c>
    </row>
    <row r="14" spans="1:5" x14ac:dyDescent="0.25">
      <c r="A14" t="s">
        <v>61</v>
      </c>
      <c r="B14" t="s">
        <v>335</v>
      </c>
      <c r="C14">
        <v>1.16455696202532</v>
      </c>
      <c r="D14">
        <v>0.85</v>
      </c>
      <c r="E14">
        <v>0.34</v>
      </c>
    </row>
    <row r="15" spans="1:5" x14ac:dyDescent="0.25">
      <c r="A15" t="s">
        <v>61</v>
      </c>
      <c r="B15" t="s">
        <v>354</v>
      </c>
      <c r="C15">
        <v>1.16455696202532</v>
      </c>
      <c r="D15">
        <v>0.85</v>
      </c>
      <c r="E15">
        <v>1.02</v>
      </c>
    </row>
    <row r="16" spans="1:5" x14ac:dyDescent="0.25">
      <c r="A16" t="s">
        <v>61</v>
      </c>
      <c r="B16" t="s">
        <v>82</v>
      </c>
      <c r="C16">
        <v>1.16455696202532</v>
      </c>
      <c r="D16">
        <v>0</v>
      </c>
      <c r="E16">
        <v>1.36</v>
      </c>
    </row>
    <row r="17" spans="1:5" x14ac:dyDescent="0.25">
      <c r="A17" t="s">
        <v>61</v>
      </c>
      <c r="B17" t="s">
        <v>87</v>
      </c>
      <c r="C17">
        <v>1.16455696202532</v>
      </c>
      <c r="D17">
        <v>0.51</v>
      </c>
      <c r="E17">
        <v>0.85</v>
      </c>
    </row>
    <row r="18" spans="1:5" x14ac:dyDescent="0.25">
      <c r="A18" t="s">
        <v>61</v>
      </c>
      <c r="B18" t="s">
        <v>247</v>
      </c>
      <c r="C18">
        <v>1.16455696202532</v>
      </c>
      <c r="D18">
        <v>1.02</v>
      </c>
      <c r="E18">
        <v>1.02</v>
      </c>
    </row>
    <row r="19" spans="1:5" x14ac:dyDescent="0.25">
      <c r="A19" t="s">
        <v>61</v>
      </c>
      <c r="B19" t="s">
        <v>245</v>
      </c>
      <c r="C19">
        <v>1.16455696202532</v>
      </c>
      <c r="D19">
        <v>0.85</v>
      </c>
      <c r="E19">
        <v>1.36</v>
      </c>
    </row>
    <row r="20" spans="1:5" x14ac:dyDescent="0.25">
      <c r="A20" t="s">
        <v>61</v>
      </c>
      <c r="B20" t="s">
        <v>69</v>
      </c>
      <c r="C20">
        <v>1.16455696202532</v>
      </c>
      <c r="D20">
        <v>1.19</v>
      </c>
      <c r="E20">
        <v>0.17</v>
      </c>
    </row>
    <row r="21" spans="1:5" x14ac:dyDescent="0.25">
      <c r="A21" t="s">
        <v>61</v>
      </c>
      <c r="B21" t="s">
        <v>70</v>
      </c>
      <c r="C21">
        <v>1.16455696202532</v>
      </c>
      <c r="D21">
        <v>1.02</v>
      </c>
      <c r="E21">
        <v>1.53</v>
      </c>
    </row>
    <row r="22" spans="1:5" x14ac:dyDescent="0.25">
      <c r="A22" t="s">
        <v>72</v>
      </c>
      <c r="B22" t="s">
        <v>63</v>
      </c>
      <c r="C22">
        <v>1.11805555555556</v>
      </c>
      <c r="D22">
        <v>1.18</v>
      </c>
      <c r="E22">
        <v>0.59</v>
      </c>
    </row>
    <row r="23" spans="1:5" x14ac:dyDescent="0.25">
      <c r="A23" t="s">
        <v>72</v>
      </c>
      <c r="B23" t="s">
        <v>90</v>
      </c>
      <c r="C23">
        <v>1.11805555555556</v>
      </c>
      <c r="D23">
        <v>0.83</v>
      </c>
      <c r="E23">
        <v>1.3</v>
      </c>
    </row>
    <row r="24" spans="1:5" x14ac:dyDescent="0.25">
      <c r="A24" t="s">
        <v>72</v>
      </c>
      <c r="B24" t="s">
        <v>103</v>
      </c>
      <c r="C24">
        <v>1.11805555555556</v>
      </c>
      <c r="D24">
        <v>0.95</v>
      </c>
      <c r="E24">
        <v>1.06</v>
      </c>
    </row>
    <row r="25" spans="1:5" x14ac:dyDescent="0.25">
      <c r="A25" t="s">
        <v>72</v>
      </c>
      <c r="B25" t="s">
        <v>89</v>
      </c>
      <c r="C25">
        <v>1.11805555555556</v>
      </c>
      <c r="D25">
        <v>0.47</v>
      </c>
      <c r="E25">
        <v>1.06</v>
      </c>
    </row>
    <row r="26" spans="1:5" x14ac:dyDescent="0.25">
      <c r="A26" t="s">
        <v>72</v>
      </c>
      <c r="B26" t="s">
        <v>88</v>
      </c>
      <c r="C26">
        <v>1.11805555555556</v>
      </c>
      <c r="D26">
        <v>0.83</v>
      </c>
      <c r="E26">
        <v>0.59</v>
      </c>
    </row>
    <row r="27" spans="1:5" x14ac:dyDescent="0.25">
      <c r="A27" t="s">
        <v>72</v>
      </c>
      <c r="B27" t="s">
        <v>106</v>
      </c>
      <c r="C27">
        <v>1.11805555555556</v>
      </c>
      <c r="D27">
        <v>0.35</v>
      </c>
      <c r="E27">
        <v>2.13</v>
      </c>
    </row>
    <row r="28" spans="1:5" x14ac:dyDescent="0.25">
      <c r="A28" t="s">
        <v>72</v>
      </c>
      <c r="B28" t="s">
        <v>102</v>
      </c>
      <c r="C28">
        <v>1.11805555555556</v>
      </c>
      <c r="D28">
        <v>0.47</v>
      </c>
      <c r="E28">
        <v>1.06</v>
      </c>
    </row>
    <row r="29" spans="1:5" x14ac:dyDescent="0.25">
      <c r="A29" t="s">
        <v>72</v>
      </c>
      <c r="B29" t="s">
        <v>86</v>
      </c>
      <c r="C29">
        <v>1.11805555555556</v>
      </c>
      <c r="D29">
        <v>0.59</v>
      </c>
      <c r="E29">
        <v>0.71</v>
      </c>
    </row>
    <row r="30" spans="1:5" x14ac:dyDescent="0.25">
      <c r="A30" t="s">
        <v>72</v>
      </c>
      <c r="B30" t="s">
        <v>384</v>
      </c>
      <c r="C30">
        <v>1.11805555555556</v>
      </c>
      <c r="D30">
        <v>0.71</v>
      </c>
      <c r="E30">
        <v>1.3</v>
      </c>
    </row>
    <row r="31" spans="1:5" x14ac:dyDescent="0.25">
      <c r="A31" t="s">
        <v>72</v>
      </c>
      <c r="B31" t="s">
        <v>74</v>
      </c>
      <c r="C31">
        <v>1.11805555555556</v>
      </c>
      <c r="D31">
        <v>0.83</v>
      </c>
      <c r="E31">
        <v>0.83</v>
      </c>
    </row>
    <row r="32" spans="1:5" x14ac:dyDescent="0.25">
      <c r="A32" t="s">
        <v>72</v>
      </c>
      <c r="B32" t="s">
        <v>73</v>
      </c>
      <c r="C32">
        <v>1.11805555555556</v>
      </c>
      <c r="D32">
        <v>0.35</v>
      </c>
      <c r="E32">
        <v>0.71</v>
      </c>
    </row>
    <row r="33" spans="1:5" x14ac:dyDescent="0.25">
      <c r="A33" t="s">
        <v>72</v>
      </c>
      <c r="B33" t="s">
        <v>85</v>
      </c>
      <c r="C33">
        <v>1.11805555555556</v>
      </c>
      <c r="D33">
        <v>1.18</v>
      </c>
      <c r="E33">
        <v>0.59</v>
      </c>
    </row>
    <row r="34" spans="1:5" x14ac:dyDescent="0.25">
      <c r="A34" t="s">
        <v>72</v>
      </c>
      <c r="B34" t="s">
        <v>83</v>
      </c>
      <c r="C34">
        <v>1.11805555555556</v>
      </c>
      <c r="D34">
        <v>0.24</v>
      </c>
      <c r="E34">
        <v>0.59</v>
      </c>
    </row>
    <row r="35" spans="1:5" x14ac:dyDescent="0.25">
      <c r="A35" t="s">
        <v>72</v>
      </c>
      <c r="B35" t="s">
        <v>344</v>
      </c>
      <c r="C35">
        <v>1.11805555555556</v>
      </c>
      <c r="D35">
        <v>0.47</v>
      </c>
      <c r="E35">
        <v>1.3</v>
      </c>
    </row>
    <row r="36" spans="1:5" x14ac:dyDescent="0.25">
      <c r="A36" t="s">
        <v>72</v>
      </c>
      <c r="B36" t="s">
        <v>76</v>
      </c>
      <c r="C36">
        <v>1.11805555555556</v>
      </c>
      <c r="D36">
        <v>0.71</v>
      </c>
      <c r="E36">
        <v>1.06</v>
      </c>
    </row>
    <row r="37" spans="1:5" x14ac:dyDescent="0.25">
      <c r="A37" t="s">
        <v>72</v>
      </c>
      <c r="B37" t="s">
        <v>81</v>
      </c>
      <c r="C37">
        <v>1.11805555555556</v>
      </c>
      <c r="D37">
        <v>0.83</v>
      </c>
      <c r="E37">
        <v>1.42</v>
      </c>
    </row>
    <row r="38" spans="1:5" x14ac:dyDescent="0.25">
      <c r="A38" t="s">
        <v>72</v>
      </c>
      <c r="B38" t="s">
        <v>68</v>
      </c>
      <c r="C38">
        <v>1.11805555555556</v>
      </c>
      <c r="D38">
        <v>1.54</v>
      </c>
      <c r="E38">
        <v>1.06</v>
      </c>
    </row>
    <row r="39" spans="1:5" x14ac:dyDescent="0.25">
      <c r="A39" t="s">
        <v>72</v>
      </c>
      <c r="B39" t="s">
        <v>382</v>
      </c>
      <c r="C39">
        <v>1.11805555555556</v>
      </c>
      <c r="D39">
        <v>1.42</v>
      </c>
      <c r="E39">
        <v>1.54</v>
      </c>
    </row>
    <row r="40" spans="1:5" x14ac:dyDescent="0.25">
      <c r="A40" t="s">
        <v>72</v>
      </c>
      <c r="B40" t="s">
        <v>79</v>
      </c>
      <c r="C40">
        <v>1.11805555555556</v>
      </c>
      <c r="D40">
        <v>1.3</v>
      </c>
      <c r="E40">
        <v>1.06</v>
      </c>
    </row>
    <row r="41" spans="1:5" x14ac:dyDescent="0.25">
      <c r="A41" t="s">
        <v>72</v>
      </c>
      <c r="B41" t="s">
        <v>75</v>
      </c>
      <c r="C41">
        <v>1.11805555555556</v>
      </c>
      <c r="D41">
        <v>0.83</v>
      </c>
      <c r="E41">
        <v>0.95</v>
      </c>
    </row>
    <row r="42" spans="1:5" x14ac:dyDescent="0.25">
      <c r="A42" t="s">
        <v>72</v>
      </c>
      <c r="B42" t="s">
        <v>77</v>
      </c>
      <c r="C42">
        <v>1.11805555555556</v>
      </c>
      <c r="D42">
        <v>0.83</v>
      </c>
      <c r="E42">
        <v>0.12</v>
      </c>
    </row>
    <row r="43" spans="1:5" x14ac:dyDescent="0.25">
      <c r="A43" t="s">
        <v>72</v>
      </c>
      <c r="B43" t="s">
        <v>80</v>
      </c>
      <c r="C43">
        <v>1.11805555555556</v>
      </c>
      <c r="D43">
        <v>0.59</v>
      </c>
      <c r="E43">
        <v>0.95</v>
      </c>
    </row>
    <row r="44" spans="1:5" x14ac:dyDescent="0.25">
      <c r="A44" t="s">
        <v>72</v>
      </c>
      <c r="B44" t="s">
        <v>78</v>
      </c>
      <c r="C44">
        <v>1.11805555555556</v>
      </c>
      <c r="D44">
        <v>1.06</v>
      </c>
      <c r="E44">
        <v>0.95</v>
      </c>
    </row>
    <row r="45" spans="1:5" x14ac:dyDescent="0.25">
      <c r="A45" t="s">
        <v>72</v>
      </c>
      <c r="B45" t="s">
        <v>244</v>
      </c>
      <c r="C45">
        <v>1.11805555555556</v>
      </c>
      <c r="D45">
        <v>0.47</v>
      </c>
      <c r="E45">
        <v>1.06</v>
      </c>
    </row>
    <row r="46" spans="1:5" x14ac:dyDescent="0.25">
      <c r="A46" t="s">
        <v>91</v>
      </c>
      <c r="B46" t="s">
        <v>107</v>
      </c>
      <c r="C46">
        <v>1.2152777777777799</v>
      </c>
      <c r="D46">
        <v>1.19</v>
      </c>
      <c r="E46">
        <v>1.0900000000000001</v>
      </c>
    </row>
    <row r="47" spans="1:5" x14ac:dyDescent="0.25">
      <c r="A47" t="s">
        <v>91</v>
      </c>
      <c r="B47" t="s">
        <v>105</v>
      </c>
      <c r="C47">
        <v>1.2152777777777799</v>
      </c>
      <c r="D47">
        <v>0.65</v>
      </c>
      <c r="E47">
        <v>1.04</v>
      </c>
    </row>
    <row r="48" spans="1:5" x14ac:dyDescent="0.25">
      <c r="A48" t="s">
        <v>91</v>
      </c>
      <c r="B48" t="s">
        <v>118</v>
      </c>
      <c r="C48">
        <v>1.2152777777777799</v>
      </c>
      <c r="D48">
        <v>0.65</v>
      </c>
      <c r="E48">
        <v>1.41</v>
      </c>
    </row>
    <row r="49" spans="1:5" x14ac:dyDescent="0.25">
      <c r="A49" t="s">
        <v>91</v>
      </c>
      <c r="B49" t="s">
        <v>92</v>
      </c>
      <c r="C49">
        <v>1.2152777777777799</v>
      </c>
      <c r="D49">
        <v>0.98</v>
      </c>
      <c r="E49">
        <v>1.3</v>
      </c>
    </row>
    <row r="50" spans="1:5" x14ac:dyDescent="0.25">
      <c r="A50" t="s">
        <v>91</v>
      </c>
      <c r="B50" t="s">
        <v>101</v>
      </c>
      <c r="C50">
        <v>1.2152777777777799</v>
      </c>
      <c r="D50">
        <v>0.47</v>
      </c>
      <c r="E50">
        <v>0.93</v>
      </c>
    </row>
    <row r="51" spans="1:5" x14ac:dyDescent="0.25">
      <c r="A51" t="s">
        <v>91</v>
      </c>
      <c r="B51" t="s">
        <v>368</v>
      </c>
      <c r="C51">
        <v>1.2152777777777799</v>
      </c>
      <c r="D51">
        <v>0.98</v>
      </c>
      <c r="E51">
        <v>0.98</v>
      </c>
    </row>
    <row r="52" spans="1:5" x14ac:dyDescent="0.25">
      <c r="A52" t="s">
        <v>91</v>
      </c>
      <c r="B52" t="s">
        <v>130</v>
      </c>
      <c r="C52">
        <v>1.2152777777777799</v>
      </c>
      <c r="D52">
        <v>1.19</v>
      </c>
      <c r="E52">
        <v>1.41</v>
      </c>
    </row>
    <row r="53" spans="1:5" x14ac:dyDescent="0.25">
      <c r="A53" t="s">
        <v>91</v>
      </c>
      <c r="B53" t="s">
        <v>108</v>
      </c>
      <c r="C53">
        <v>1.2152777777777799</v>
      </c>
      <c r="D53">
        <v>1.19</v>
      </c>
      <c r="E53">
        <v>0.76</v>
      </c>
    </row>
    <row r="54" spans="1:5" x14ac:dyDescent="0.25">
      <c r="A54" t="s">
        <v>91</v>
      </c>
      <c r="B54" t="s">
        <v>98</v>
      </c>
      <c r="C54">
        <v>1.2152777777777799</v>
      </c>
      <c r="D54">
        <v>0.33</v>
      </c>
      <c r="E54">
        <v>0.87</v>
      </c>
    </row>
    <row r="55" spans="1:5" x14ac:dyDescent="0.25">
      <c r="A55" t="s">
        <v>91</v>
      </c>
      <c r="B55" t="s">
        <v>111</v>
      </c>
      <c r="C55">
        <v>1.2152777777777799</v>
      </c>
      <c r="D55">
        <v>1.69</v>
      </c>
      <c r="E55">
        <v>0.39</v>
      </c>
    </row>
    <row r="56" spans="1:5" x14ac:dyDescent="0.25">
      <c r="A56" t="s">
        <v>91</v>
      </c>
      <c r="B56" t="s">
        <v>94</v>
      </c>
      <c r="C56">
        <v>1.2152777777777799</v>
      </c>
      <c r="D56">
        <v>0.65</v>
      </c>
      <c r="E56">
        <v>1.4</v>
      </c>
    </row>
    <row r="57" spans="1:5" x14ac:dyDescent="0.25">
      <c r="A57" t="s">
        <v>91</v>
      </c>
      <c r="B57" t="s">
        <v>387</v>
      </c>
      <c r="C57">
        <v>1.2152777777777799</v>
      </c>
      <c r="D57">
        <v>0.65</v>
      </c>
      <c r="E57">
        <v>0.74</v>
      </c>
    </row>
    <row r="58" spans="1:5" x14ac:dyDescent="0.25">
      <c r="A58" t="s">
        <v>91</v>
      </c>
      <c r="B58" t="s">
        <v>122</v>
      </c>
      <c r="C58">
        <v>1.2152777777777799</v>
      </c>
      <c r="D58">
        <v>0.98</v>
      </c>
      <c r="E58">
        <v>0.98</v>
      </c>
    </row>
    <row r="59" spans="1:5" x14ac:dyDescent="0.25">
      <c r="A59" t="s">
        <v>91</v>
      </c>
      <c r="B59" t="s">
        <v>117</v>
      </c>
      <c r="C59">
        <v>1.2152777777777799</v>
      </c>
      <c r="D59">
        <v>1.21</v>
      </c>
      <c r="E59">
        <v>0.84</v>
      </c>
    </row>
    <row r="60" spans="1:5" x14ac:dyDescent="0.25">
      <c r="A60" t="s">
        <v>91</v>
      </c>
      <c r="B60" t="s">
        <v>99</v>
      </c>
      <c r="C60">
        <v>1.2152777777777799</v>
      </c>
      <c r="D60">
        <v>0.78</v>
      </c>
      <c r="E60">
        <v>1.04</v>
      </c>
    </row>
    <row r="61" spans="1:5" x14ac:dyDescent="0.25">
      <c r="A61" t="s">
        <v>91</v>
      </c>
      <c r="B61" t="s">
        <v>404</v>
      </c>
      <c r="C61">
        <v>1.2152777777777799</v>
      </c>
      <c r="D61">
        <v>0.84</v>
      </c>
      <c r="E61">
        <v>0.65</v>
      </c>
    </row>
    <row r="62" spans="1:5" x14ac:dyDescent="0.25">
      <c r="A62" t="s">
        <v>91</v>
      </c>
      <c r="B62" t="s">
        <v>100</v>
      </c>
      <c r="C62">
        <v>1.2152777777777799</v>
      </c>
      <c r="D62">
        <v>1.19</v>
      </c>
      <c r="E62">
        <v>1.19</v>
      </c>
    </row>
    <row r="63" spans="1:5" x14ac:dyDescent="0.25">
      <c r="A63" t="s">
        <v>91</v>
      </c>
      <c r="B63" t="s">
        <v>93</v>
      </c>
      <c r="C63">
        <v>1.2152777777777799</v>
      </c>
      <c r="D63">
        <v>0.78</v>
      </c>
      <c r="E63">
        <v>1.17</v>
      </c>
    </row>
    <row r="64" spans="1:5" x14ac:dyDescent="0.25">
      <c r="A64" t="s">
        <v>91</v>
      </c>
      <c r="B64" t="s">
        <v>388</v>
      </c>
      <c r="C64">
        <v>1.2152777777777799</v>
      </c>
      <c r="D64">
        <v>0.33</v>
      </c>
      <c r="E64">
        <v>0.98</v>
      </c>
    </row>
    <row r="65" spans="1:5" x14ac:dyDescent="0.25">
      <c r="A65" t="s">
        <v>91</v>
      </c>
      <c r="B65" t="s">
        <v>97</v>
      </c>
      <c r="C65">
        <v>1.2152777777777799</v>
      </c>
      <c r="D65">
        <v>0.76</v>
      </c>
      <c r="E65">
        <v>1.0900000000000001</v>
      </c>
    </row>
    <row r="66" spans="1:5" x14ac:dyDescent="0.25">
      <c r="A66" t="s">
        <v>91</v>
      </c>
      <c r="B66" t="s">
        <v>95</v>
      </c>
      <c r="C66">
        <v>1.2152777777777799</v>
      </c>
      <c r="D66">
        <v>0.56000000000000005</v>
      </c>
      <c r="E66">
        <v>0.74</v>
      </c>
    </row>
    <row r="67" spans="1:5" x14ac:dyDescent="0.25">
      <c r="A67" t="s">
        <v>91</v>
      </c>
      <c r="B67" t="s">
        <v>109</v>
      </c>
      <c r="C67">
        <v>1.2152777777777799</v>
      </c>
      <c r="D67">
        <v>0.28000000000000003</v>
      </c>
      <c r="E67">
        <v>1.02</v>
      </c>
    </row>
    <row r="68" spans="1:5" x14ac:dyDescent="0.25">
      <c r="A68" t="s">
        <v>91</v>
      </c>
      <c r="B68" t="s">
        <v>113</v>
      </c>
      <c r="C68">
        <v>1.2152777777777799</v>
      </c>
      <c r="D68">
        <v>0.22</v>
      </c>
      <c r="E68">
        <v>1.63</v>
      </c>
    </row>
    <row r="69" spans="1:5" x14ac:dyDescent="0.25">
      <c r="A69" t="s">
        <v>91</v>
      </c>
      <c r="B69" t="s">
        <v>84</v>
      </c>
      <c r="C69">
        <v>1.2152777777777799</v>
      </c>
      <c r="D69">
        <v>0.78</v>
      </c>
      <c r="E69">
        <v>0.26</v>
      </c>
    </row>
    <row r="70" spans="1:5" x14ac:dyDescent="0.25">
      <c r="A70" t="s">
        <v>114</v>
      </c>
      <c r="B70" t="s">
        <v>121</v>
      </c>
      <c r="C70">
        <v>1.0419580419580401</v>
      </c>
      <c r="D70">
        <v>0.76</v>
      </c>
      <c r="E70">
        <v>0.76</v>
      </c>
    </row>
    <row r="71" spans="1:5" x14ac:dyDescent="0.25">
      <c r="A71" t="s">
        <v>114</v>
      </c>
      <c r="B71" t="s">
        <v>119</v>
      </c>
      <c r="C71">
        <v>1.0419580419580401</v>
      </c>
      <c r="D71">
        <v>0.51</v>
      </c>
      <c r="E71">
        <v>0.89</v>
      </c>
    </row>
    <row r="72" spans="1:5" x14ac:dyDescent="0.25">
      <c r="A72" t="s">
        <v>114</v>
      </c>
      <c r="B72" t="s">
        <v>394</v>
      </c>
      <c r="C72">
        <v>1.0419580419580401</v>
      </c>
      <c r="D72">
        <v>0.64</v>
      </c>
      <c r="E72">
        <v>0.64</v>
      </c>
    </row>
    <row r="73" spans="1:5" x14ac:dyDescent="0.25">
      <c r="A73" t="s">
        <v>114</v>
      </c>
      <c r="B73" t="s">
        <v>110</v>
      </c>
      <c r="C73">
        <v>1.0419580419580401</v>
      </c>
      <c r="D73">
        <v>1.4</v>
      </c>
      <c r="E73">
        <v>1.4</v>
      </c>
    </row>
    <row r="74" spans="1:5" x14ac:dyDescent="0.25">
      <c r="A74" t="s">
        <v>114</v>
      </c>
      <c r="B74" t="s">
        <v>120</v>
      </c>
      <c r="C74">
        <v>1.0419580419580401</v>
      </c>
      <c r="D74">
        <v>0.76</v>
      </c>
      <c r="E74">
        <v>1.27</v>
      </c>
    </row>
    <row r="75" spans="1:5" x14ac:dyDescent="0.25">
      <c r="A75" t="s">
        <v>114</v>
      </c>
      <c r="B75" t="s">
        <v>96</v>
      </c>
      <c r="C75">
        <v>1.0419580419580401</v>
      </c>
      <c r="D75">
        <v>0.89</v>
      </c>
      <c r="E75">
        <v>1.4</v>
      </c>
    </row>
    <row r="76" spans="1:5" x14ac:dyDescent="0.25">
      <c r="A76" t="s">
        <v>114</v>
      </c>
      <c r="B76" t="s">
        <v>124</v>
      </c>
      <c r="C76">
        <v>1.0419580419580401</v>
      </c>
      <c r="D76">
        <v>1.1499999999999999</v>
      </c>
      <c r="E76">
        <v>0.89</v>
      </c>
    </row>
    <row r="77" spans="1:5" x14ac:dyDescent="0.25">
      <c r="A77" t="s">
        <v>114</v>
      </c>
      <c r="B77" t="s">
        <v>131</v>
      </c>
      <c r="C77">
        <v>1.0419580419580401</v>
      </c>
      <c r="D77">
        <v>0.87</v>
      </c>
      <c r="E77">
        <v>1.2</v>
      </c>
    </row>
    <row r="78" spans="1:5" x14ac:dyDescent="0.25">
      <c r="A78" t="s">
        <v>114</v>
      </c>
      <c r="B78" t="s">
        <v>129</v>
      </c>
      <c r="C78">
        <v>1.0419580419580401</v>
      </c>
      <c r="D78">
        <v>1.27</v>
      </c>
      <c r="E78">
        <v>1.1499999999999999</v>
      </c>
    </row>
    <row r="79" spans="1:5" x14ac:dyDescent="0.25">
      <c r="A79" t="s">
        <v>114</v>
      </c>
      <c r="B79" t="s">
        <v>112</v>
      </c>
      <c r="C79">
        <v>1.0419580419580401</v>
      </c>
      <c r="D79">
        <v>1.4</v>
      </c>
      <c r="E79">
        <v>0.51</v>
      </c>
    </row>
    <row r="80" spans="1:5" x14ac:dyDescent="0.25">
      <c r="A80" t="s">
        <v>114</v>
      </c>
      <c r="B80" t="s">
        <v>115</v>
      </c>
      <c r="C80">
        <v>1.0419580419580401</v>
      </c>
      <c r="D80">
        <v>0.89</v>
      </c>
      <c r="E80">
        <v>0.89</v>
      </c>
    </row>
    <row r="81" spans="1:5" x14ac:dyDescent="0.25">
      <c r="A81" t="s">
        <v>114</v>
      </c>
      <c r="B81" t="s">
        <v>135</v>
      </c>
      <c r="C81">
        <v>1.0419580419580401</v>
      </c>
      <c r="D81">
        <v>0.51</v>
      </c>
      <c r="E81">
        <v>1.02</v>
      </c>
    </row>
    <row r="82" spans="1:5" x14ac:dyDescent="0.25">
      <c r="A82" t="s">
        <v>114</v>
      </c>
      <c r="B82" t="s">
        <v>362</v>
      </c>
      <c r="C82">
        <v>1.0419580419580401</v>
      </c>
      <c r="D82">
        <v>0.25</v>
      </c>
      <c r="E82">
        <v>1.1499999999999999</v>
      </c>
    </row>
    <row r="83" spans="1:5" x14ac:dyDescent="0.25">
      <c r="A83" t="s">
        <v>114</v>
      </c>
      <c r="B83" t="s">
        <v>136</v>
      </c>
      <c r="C83">
        <v>1.0419580419580401</v>
      </c>
      <c r="D83">
        <v>0.51</v>
      </c>
      <c r="E83">
        <v>1.02</v>
      </c>
    </row>
    <row r="84" spans="1:5" x14ac:dyDescent="0.25">
      <c r="A84" t="s">
        <v>114</v>
      </c>
      <c r="B84" t="s">
        <v>133</v>
      </c>
      <c r="C84">
        <v>1.0419580419580401</v>
      </c>
      <c r="D84">
        <v>0.51</v>
      </c>
      <c r="E84">
        <v>1.27</v>
      </c>
    </row>
    <row r="85" spans="1:5" x14ac:dyDescent="0.25">
      <c r="A85" t="s">
        <v>114</v>
      </c>
      <c r="B85" t="s">
        <v>104</v>
      </c>
      <c r="C85">
        <v>1.0419580419580401</v>
      </c>
      <c r="D85">
        <v>0.64</v>
      </c>
      <c r="E85">
        <v>0.64</v>
      </c>
    </row>
    <row r="86" spans="1:5" x14ac:dyDescent="0.25">
      <c r="A86" t="s">
        <v>114</v>
      </c>
      <c r="B86" t="s">
        <v>128</v>
      </c>
      <c r="C86">
        <v>1.0419580419580401</v>
      </c>
      <c r="D86">
        <v>1.02</v>
      </c>
      <c r="E86">
        <v>0.89</v>
      </c>
    </row>
    <row r="87" spans="1:5" x14ac:dyDescent="0.25">
      <c r="A87" t="s">
        <v>114</v>
      </c>
      <c r="B87" t="s">
        <v>134</v>
      </c>
      <c r="C87">
        <v>1.0419580419580401</v>
      </c>
      <c r="D87">
        <v>0.13</v>
      </c>
      <c r="E87">
        <v>0.25</v>
      </c>
    </row>
    <row r="88" spans="1:5" x14ac:dyDescent="0.25">
      <c r="A88" t="s">
        <v>114</v>
      </c>
      <c r="B88" t="s">
        <v>116</v>
      </c>
      <c r="C88">
        <v>1.0419580419580401</v>
      </c>
      <c r="D88">
        <v>0.51</v>
      </c>
      <c r="E88">
        <v>1.78</v>
      </c>
    </row>
    <row r="89" spans="1:5" x14ac:dyDescent="0.25">
      <c r="A89" t="s">
        <v>114</v>
      </c>
      <c r="B89" t="s">
        <v>338</v>
      </c>
      <c r="C89">
        <v>1.0419580419580401</v>
      </c>
      <c r="D89">
        <v>0.51</v>
      </c>
      <c r="E89">
        <v>1.53</v>
      </c>
    </row>
    <row r="90" spans="1:5" x14ac:dyDescent="0.25">
      <c r="A90" t="s">
        <v>114</v>
      </c>
      <c r="B90" t="s">
        <v>123</v>
      </c>
      <c r="C90">
        <v>1.0419580419580401</v>
      </c>
      <c r="D90">
        <v>1.66</v>
      </c>
      <c r="E90">
        <v>0.25</v>
      </c>
    </row>
    <row r="91" spans="1:5" x14ac:dyDescent="0.25">
      <c r="A91" t="s">
        <v>114</v>
      </c>
      <c r="B91" t="s">
        <v>373</v>
      </c>
      <c r="C91">
        <v>1.0419580419580401</v>
      </c>
      <c r="D91">
        <v>0.31</v>
      </c>
      <c r="E91">
        <v>1.07</v>
      </c>
    </row>
    <row r="92" spans="1:5" x14ac:dyDescent="0.25">
      <c r="A92" t="s">
        <v>114</v>
      </c>
      <c r="B92" t="s">
        <v>132</v>
      </c>
      <c r="C92">
        <v>1.0419580419580401</v>
      </c>
      <c r="D92">
        <v>0.76</v>
      </c>
      <c r="E92">
        <v>1.22</v>
      </c>
    </row>
    <row r="93" spans="1:5" x14ac:dyDescent="0.25">
      <c r="A93" t="s">
        <v>114</v>
      </c>
      <c r="B93" t="s">
        <v>127</v>
      </c>
      <c r="C93">
        <v>1.0419580419580401</v>
      </c>
      <c r="D93">
        <v>1.1499999999999999</v>
      </c>
      <c r="E93">
        <v>0.89</v>
      </c>
    </row>
    <row r="94" spans="1:5" x14ac:dyDescent="0.25">
      <c r="A94" t="s">
        <v>137</v>
      </c>
      <c r="B94" t="s">
        <v>341</v>
      </c>
      <c r="C94">
        <v>1.3361344537815101</v>
      </c>
      <c r="D94">
        <v>1.1000000000000001</v>
      </c>
      <c r="E94">
        <v>0.37</v>
      </c>
    </row>
    <row r="95" spans="1:5" x14ac:dyDescent="0.25">
      <c r="A95" t="s">
        <v>137</v>
      </c>
      <c r="B95" t="s">
        <v>376</v>
      </c>
      <c r="C95">
        <v>1.3361344537815101</v>
      </c>
      <c r="D95">
        <v>1.18</v>
      </c>
      <c r="E95">
        <v>0.64</v>
      </c>
    </row>
    <row r="96" spans="1:5" x14ac:dyDescent="0.25">
      <c r="A96" t="s">
        <v>137</v>
      </c>
      <c r="B96" t="s">
        <v>138</v>
      </c>
      <c r="C96">
        <v>1.3361344537815101</v>
      </c>
      <c r="D96">
        <v>0.39</v>
      </c>
      <c r="E96">
        <v>0.9</v>
      </c>
    </row>
    <row r="97" spans="1:5" x14ac:dyDescent="0.25">
      <c r="A97" t="s">
        <v>137</v>
      </c>
      <c r="B97" t="s">
        <v>126</v>
      </c>
      <c r="C97">
        <v>1.3361344537815101</v>
      </c>
      <c r="D97">
        <v>0.26</v>
      </c>
      <c r="E97">
        <v>0.77</v>
      </c>
    </row>
    <row r="98" spans="1:5" x14ac:dyDescent="0.25">
      <c r="A98" t="s">
        <v>137</v>
      </c>
      <c r="B98" t="s">
        <v>140</v>
      </c>
      <c r="C98">
        <v>1.3361344537815101</v>
      </c>
      <c r="D98">
        <v>1.03</v>
      </c>
      <c r="E98">
        <v>1.1599999999999999</v>
      </c>
    </row>
    <row r="99" spans="1:5" x14ac:dyDescent="0.25">
      <c r="A99" t="s">
        <v>137</v>
      </c>
      <c r="B99" t="s">
        <v>345</v>
      </c>
      <c r="C99">
        <v>1.3361344537815101</v>
      </c>
      <c r="D99">
        <v>0.75</v>
      </c>
      <c r="E99">
        <v>0.64</v>
      </c>
    </row>
    <row r="100" spans="1:5" x14ac:dyDescent="0.25">
      <c r="A100" t="s">
        <v>137</v>
      </c>
      <c r="B100" t="s">
        <v>326</v>
      </c>
      <c r="C100">
        <v>1.3361344537815101</v>
      </c>
      <c r="D100">
        <v>0.9</v>
      </c>
      <c r="E100">
        <v>0.9</v>
      </c>
    </row>
    <row r="101" spans="1:5" x14ac:dyDescent="0.25">
      <c r="A101" t="s">
        <v>137</v>
      </c>
      <c r="B101" t="s">
        <v>403</v>
      </c>
      <c r="C101">
        <v>1.3361344537815101</v>
      </c>
      <c r="D101">
        <v>1.54</v>
      </c>
      <c r="E101">
        <v>0.77</v>
      </c>
    </row>
    <row r="102" spans="1:5" x14ac:dyDescent="0.25">
      <c r="A102" t="s">
        <v>137</v>
      </c>
      <c r="B102" t="s">
        <v>334</v>
      </c>
      <c r="C102">
        <v>1.3361344537815101</v>
      </c>
      <c r="D102">
        <v>1.03</v>
      </c>
      <c r="E102">
        <v>0.77</v>
      </c>
    </row>
    <row r="103" spans="1:5" x14ac:dyDescent="0.25">
      <c r="A103" t="s">
        <v>137</v>
      </c>
      <c r="B103" t="s">
        <v>324</v>
      </c>
      <c r="C103">
        <v>1.3361344537815101</v>
      </c>
      <c r="D103">
        <v>0.96</v>
      </c>
      <c r="E103">
        <v>1.07</v>
      </c>
    </row>
    <row r="104" spans="1:5" x14ac:dyDescent="0.25">
      <c r="A104" t="s">
        <v>137</v>
      </c>
      <c r="B104" t="s">
        <v>401</v>
      </c>
      <c r="C104">
        <v>1.3361344537815101</v>
      </c>
      <c r="D104">
        <v>0.64</v>
      </c>
      <c r="E104">
        <v>1.54</v>
      </c>
    </row>
    <row r="105" spans="1:5" x14ac:dyDescent="0.25">
      <c r="A105" t="s">
        <v>137</v>
      </c>
      <c r="B105" t="s">
        <v>336</v>
      </c>
      <c r="C105">
        <v>1.3361344537815101</v>
      </c>
      <c r="D105">
        <v>1.07</v>
      </c>
      <c r="E105">
        <v>1.29</v>
      </c>
    </row>
    <row r="106" spans="1:5" x14ac:dyDescent="0.25">
      <c r="A106" t="s">
        <v>137</v>
      </c>
      <c r="B106" t="s">
        <v>402</v>
      </c>
      <c r="C106">
        <v>1.3361344537815101</v>
      </c>
      <c r="D106">
        <v>0.75</v>
      </c>
      <c r="E106">
        <v>1.72</v>
      </c>
    </row>
    <row r="107" spans="1:5" x14ac:dyDescent="0.25">
      <c r="A107" t="s">
        <v>137</v>
      </c>
      <c r="B107" t="s">
        <v>141</v>
      </c>
      <c r="C107">
        <v>1.3361344537815101</v>
      </c>
      <c r="D107">
        <v>0.51</v>
      </c>
      <c r="E107">
        <v>2.06</v>
      </c>
    </row>
    <row r="108" spans="1:5" x14ac:dyDescent="0.25">
      <c r="A108" t="s">
        <v>137</v>
      </c>
      <c r="B108" t="s">
        <v>396</v>
      </c>
      <c r="C108">
        <v>1.3361344537815101</v>
      </c>
      <c r="D108">
        <v>0.86</v>
      </c>
      <c r="E108">
        <v>1.29</v>
      </c>
    </row>
    <row r="109" spans="1:5" x14ac:dyDescent="0.25">
      <c r="A109" t="s">
        <v>137</v>
      </c>
      <c r="B109" t="s">
        <v>332</v>
      </c>
      <c r="C109">
        <v>1.3361344537815101</v>
      </c>
      <c r="D109">
        <v>0.96</v>
      </c>
      <c r="E109">
        <v>1.39</v>
      </c>
    </row>
    <row r="110" spans="1:5" x14ac:dyDescent="0.25">
      <c r="A110" t="s">
        <v>137</v>
      </c>
      <c r="B110" t="s">
        <v>361</v>
      </c>
      <c r="C110">
        <v>1.3361344537815101</v>
      </c>
      <c r="D110">
        <v>0.77</v>
      </c>
      <c r="E110">
        <v>0.64</v>
      </c>
    </row>
    <row r="111" spans="1:5" x14ac:dyDescent="0.25">
      <c r="A111" t="s">
        <v>137</v>
      </c>
      <c r="B111" t="s">
        <v>364</v>
      </c>
      <c r="C111">
        <v>1.3361344537815101</v>
      </c>
      <c r="D111">
        <v>1.45</v>
      </c>
      <c r="E111">
        <v>1.61</v>
      </c>
    </row>
    <row r="112" spans="1:5" x14ac:dyDescent="0.25">
      <c r="A112" t="s">
        <v>137</v>
      </c>
      <c r="B112" t="s">
        <v>392</v>
      </c>
      <c r="C112">
        <v>1.3361344537815101</v>
      </c>
      <c r="D112">
        <v>0.64</v>
      </c>
      <c r="E112">
        <v>0.51</v>
      </c>
    </row>
    <row r="113" spans="1:5" x14ac:dyDescent="0.25">
      <c r="A113" t="s">
        <v>137</v>
      </c>
      <c r="B113" t="s">
        <v>139</v>
      </c>
      <c r="C113">
        <v>1.3361344537815101</v>
      </c>
      <c r="D113">
        <v>1.29</v>
      </c>
      <c r="E113">
        <v>0.64</v>
      </c>
    </row>
    <row r="114" spans="1:5" x14ac:dyDescent="0.25">
      <c r="A114" t="s">
        <v>137</v>
      </c>
      <c r="B114" t="s">
        <v>349</v>
      </c>
      <c r="C114">
        <v>1.3361344537815101</v>
      </c>
      <c r="D114">
        <v>0.39</v>
      </c>
      <c r="E114">
        <v>1.03</v>
      </c>
    </row>
    <row r="115" spans="1:5" x14ac:dyDescent="0.25">
      <c r="A115" t="s">
        <v>137</v>
      </c>
      <c r="B115" t="s">
        <v>125</v>
      </c>
      <c r="C115">
        <v>1.3361344537815101</v>
      </c>
      <c r="D115">
        <v>0.96</v>
      </c>
      <c r="E115">
        <v>0.75</v>
      </c>
    </row>
    <row r="116" spans="1:5" x14ac:dyDescent="0.25">
      <c r="A116" t="s">
        <v>137</v>
      </c>
      <c r="B116" t="s">
        <v>390</v>
      </c>
      <c r="C116">
        <v>1.3361344537815101</v>
      </c>
      <c r="D116">
        <v>0.51</v>
      </c>
      <c r="E116">
        <v>0.77</v>
      </c>
    </row>
    <row r="117" spans="1:5" x14ac:dyDescent="0.25">
      <c r="A117" t="s">
        <v>318</v>
      </c>
      <c r="B117" t="s">
        <v>358</v>
      </c>
      <c r="C117">
        <v>0.92857142857142905</v>
      </c>
      <c r="D117">
        <v>0.15</v>
      </c>
      <c r="E117">
        <v>1.22</v>
      </c>
    </row>
    <row r="118" spans="1:5" x14ac:dyDescent="0.25">
      <c r="A118" t="s">
        <v>318</v>
      </c>
      <c r="B118" t="s">
        <v>367</v>
      </c>
      <c r="C118">
        <v>0.92857142857142905</v>
      </c>
      <c r="D118">
        <v>0.31</v>
      </c>
      <c r="E118">
        <v>1.07</v>
      </c>
    </row>
    <row r="119" spans="1:5" x14ac:dyDescent="0.25">
      <c r="A119" t="s">
        <v>318</v>
      </c>
      <c r="B119" t="s">
        <v>333</v>
      </c>
      <c r="C119">
        <v>0.92857142857142905</v>
      </c>
      <c r="D119">
        <v>1.1499999999999999</v>
      </c>
      <c r="E119">
        <v>0.95</v>
      </c>
    </row>
    <row r="120" spans="1:5" x14ac:dyDescent="0.25">
      <c r="A120" t="s">
        <v>318</v>
      </c>
      <c r="B120" t="s">
        <v>385</v>
      </c>
      <c r="C120">
        <v>0.92857142857142905</v>
      </c>
      <c r="D120">
        <v>1.68</v>
      </c>
      <c r="E120">
        <v>1.07</v>
      </c>
    </row>
    <row r="121" spans="1:5" x14ac:dyDescent="0.25">
      <c r="A121" t="s">
        <v>318</v>
      </c>
      <c r="B121" t="s">
        <v>353</v>
      </c>
      <c r="C121">
        <v>0.92857142857142905</v>
      </c>
      <c r="D121">
        <v>0.38</v>
      </c>
      <c r="E121">
        <v>0.95</v>
      </c>
    </row>
    <row r="122" spans="1:5" x14ac:dyDescent="0.25">
      <c r="A122" t="s">
        <v>318</v>
      </c>
      <c r="B122" t="s">
        <v>330</v>
      </c>
      <c r="C122">
        <v>0.92857142857142905</v>
      </c>
      <c r="D122">
        <v>1.1499999999999999</v>
      </c>
      <c r="E122">
        <v>0.76</v>
      </c>
    </row>
    <row r="123" spans="1:5" x14ac:dyDescent="0.25">
      <c r="A123" t="s">
        <v>318</v>
      </c>
      <c r="B123" t="s">
        <v>389</v>
      </c>
      <c r="C123">
        <v>0.92857142857142905</v>
      </c>
      <c r="D123">
        <v>1.53</v>
      </c>
      <c r="E123">
        <v>1.34</v>
      </c>
    </row>
    <row r="124" spans="1:5" x14ac:dyDescent="0.25">
      <c r="A124" t="s">
        <v>318</v>
      </c>
      <c r="B124" t="s">
        <v>399</v>
      </c>
      <c r="C124">
        <v>0.92857142857142905</v>
      </c>
      <c r="D124">
        <v>0.46</v>
      </c>
      <c r="E124">
        <v>1.07</v>
      </c>
    </row>
    <row r="125" spans="1:5" x14ac:dyDescent="0.25">
      <c r="A125" t="s">
        <v>318</v>
      </c>
      <c r="B125" t="s">
        <v>360</v>
      </c>
      <c r="C125">
        <v>0.92857142857142905</v>
      </c>
      <c r="D125">
        <v>0.19</v>
      </c>
      <c r="E125">
        <v>1.1499999999999999</v>
      </c>
    </row>
    <row r="126" spans="1:5" x14ac:dyDescent="0.25">
      <c r="A126" t="s">
        <v>318</v>
      </c>
      <c r="B126" t="s">
        <v>329</v>
      </c>
      <c r="C126">
        <v>0.92857142857142905</v>
      </c>
      <c r="D126">
        <v>0.38</v>
      </c>
      <c r="E126">
        <v>0.19</v>
      </c>
    </row>
    <row r="127" spans="1:5" x14ac:dyDescent="0.25">
      <c r="A127" t="s">
        <v>318</v>
      </c>
      <c r="B127" t="s">
        <v>337</v>
      </c>
      <c r="C127">
        <v>0.92857142857142905</v>
      </c>
      <c r="D127">
        <v>1.02</v>
      </c>
      <c r="E127">
        <v>1.27</v>
      </c>
    </row>
    <row r="128" spans="1:5" x14ac:dyDescent="0.25">
      <c r="A128" t="s">
        <v>318</v>
      </c>
      <c r="B128" t="s">
        <v>372</v>
      </c>
      <c r="C128">
        <v>0.92857142857142905</v>
      </c>
      <c r="D128">
        <v>0.38</v>
      </c>
      <c r="E128">
        <v>1.72</v>
      </c>
    </row>
    <row r="129" spans="1:5" x14ac:dyDescent="0.25">
      <c r="A129" t="s">
        <v>318</v>
      </c>
      <c r="B129" t="s">
        <v>400</v>
      </c>
      <c r="C129">
        <v>0.92857142857142905</v>
      </c>
      <c r="D129">
        <v>0.38</v>
      </c>
      <c r="E129">
        <v>0.38</v>
      </c>
    </row>
    <row r="130" spans="1:5" x14ac:dyDescent="0.25">
      <c r="A130" t="s">
        <v>318</v>
      </c>
      <c r="B130" t="s">
        <v>397</v>
      </c>
      <c r="C130">
        <v>0.92857142857142905</v>
      </c>
      <c r="D130">
        <v>1.07</v>
      </c>
      <c r="E130">
        <v>1.22</v>
      </c>
    </row>
    <row r="131" spans="1:5" x14ac:dyDescent="0.25">
      <c r="A131" t="s">
        <v>318</v>
      </c>
      <c r="B131" t="s">
        <v>331</v>
      </c>
      <c r="C131">
        <v>0.92857142857142905</v>
      </c>
      <c r="D131">
        <v>0.25</v>
      </c>
      <c r="E131">
        <v>0.76</v>
      </c>
    </row>
    <row r="132" spans="1:5" x14ac:dyDescent="0.25">
      <c r="A132" t="s">
        <v>318</v>
      </c>
      <c r="B132" t="s">
        <v>352</v>
      </c>
      <c r="C132">
        <v>0.92857142857142905</v>
      </c>
      <c r="D132">
        <v>0.46</v>
      </c>
      <c r="E132">
        <v>1.22</v>
      </c>
    </row>
    <row r="133" spans="1:5" x14ac:dyDescent="0.25">
      <c r="A133" t="s">
        <v>318</v>
      </c>
      <c r="B133" t="s">
        <v>386</v>
      </c>
      <c r="C133">
        <v>0.92857142857142905</v>
      </c>
      <c r="D133">
        <v>0.46</v>
      </c>
      <c r="E133">
        <v>0.31</v>
      </c>
    </row>
    <row r="134" spans="1:5" x14ac:dyDescent="0.25">
      <c r="A134" t="s">
        <v>318</v>
      </c>
      <c r="B134" t="s">
        <v>340</v>
      </c>
      <c r="C134">
        <v>0.92857142857142905</v>
      </c>
      <c r="D134">
        <v>0.76</v>
      </c>
      <c r="E134">
        <v>1.1499999999999999</v>
      </c>
    </row>
    <row r="135" spans="1:5" x14ac:dyDescent="0.25">
      <c r="A135" t="s">
        <v>318</v>
      </c>
      <c r="B135" t="s">
        <v>319</v>
      </c>
      <c r="C135">
        <v>0.92857142857142905</v>
      </c>
      <c r="D135">
        <v>0</v>
      </c>
      <c r="E135">
        <v>1.27</v>
      </c>
    </row>
    <row r="136" spans="1:5" x14ac:dyDescent="0.25">
      <c r="A136" t="s">
        <v>318</v>
      </c>
      <c r="B136" t="s">
        <v>377</v>
      </c>
      <c r="C136">
        <v>0.92857142857142905</v>
      </c>
      <c r="D136">
        <v>1.91</v>
      </c>
      <c r="E136">
        <v>0.95</v>
      </c>
    </row>
    <row r="137" spans="1:5" x14ac:dyDescent="0.25">
      <c r="A137" t="s">
        <v>320</v>
      </c>
      <c r="B137" t="s">
        <v>351</v>
      </c>
      <c r="C137">
        <v>0.99090909090909096</v>
      </c>
      <c r="D137">
        <v>1.25</v>
      </c>
      <c r="E137">
        <v>1.25</v>
      </c>
    </row>
    <row r="138" spans="1:5" x14ac:dyDescent="0.25">
      <c r="A138" t="s">
        <v>320</v>
      </c>
      <c r="B138" t="s">
        <v>751</v>
      </c>
      <c r="C138">
        <v>0.99090909090909096</v>
      </c>
      <c r="D138">
        <v>0.78</v>
      </c>
      <c r="E138">
        <v>1.56</v>
      </c>
    </row>
    <row r="139" spans="1:5" x14ac:dyDescent="0.25">
      <c r="A139" t="s">
        <v>320</v>
      </c>
      <c r="B139" t="s">
        <v>366</v>
      </c>
      <c r="C139">
        <v>0.99090909090909096</v>
      </c>
      <c r="D139">
        <v>0.78</v>
      </c>
      <c r="E139">
        <v>1.0900000000000001</v>
      </c>
    </row>
    <row r="140" spans="1:5" x14ac:dyDescent="0.25">
      <c r="A140" t="s">
        <v>320</v>
      </c>
      <c r="B140" t="s">
        <v>752</v>
      </c>
      <c r="C140">
        <v>0.99090909090909096</v>
      </c>
      <c r="D140">
        <v>0.31</v>
      </c>
      <c r="E140">
        <v>1.25</v>
      </c>
    </row>
    <row r="141" spans="1:5" x14ac:dyDescent="0.25">
      <c r="A141" t="s">
        <v>320</v>
      </c>
      <c r="B141" t="s">
        <v>323</v>
      </c>
      <c r="C141">
        <v>0.99090909090909096</v>
      </c>
      <c r="D141">
        <v>0.47</v>
      </c>
      <c r="E141">
        <v>0.94</v>
      </c>
    </row>
    <row r="142" spans="1:5" x14ac:dyDescent="0.25">
      <c r="A142" t="s">
        <v>320</v>
      </c>
      <c r="B142" t="s">
        <v>753</v>
      </c>
      <c r="C142">
        <v>0.99090909090909096</v>
      </c>
      <c r="D142">
        <v>0.31</v>
      </c>
      <c r="E142">
        <v>0.94</v>
      </c>
    </row>
    <row r="143" spans="1:5" x14ac:dyDescent="0.25">
      <c r="A143" t="s">
        <v>320</v>
      </c>
      <c r="B143" t="s">
        <v>370</v>
      </c>
      <c r="C143">
        <v>0.99090909090909096</v>
      </c>
      <c r="D143">
        <v>0.94</v>
      </c>
      <c r="E143">
        <v>1.0900000000000001</v>
      </c>
    </row>
    <row r="144" spans="1:5" x14ac:dyDescent="0.25">
      <c r="A144" t="s">
        <v>320</v>
      </c>
      <c r="B144" t="s">
        <v>395</v>
      </c>
      <c r="C144">
        <v>0.99090909090909096</v>
      </c>
      <c r="D144">
        <v>1.04</v>
      </c>
      <c r="E144">
        <v>0.91</v>
      </c>
    </row>
    <row r="145" spans="1:5" x14ac:dyDescent="0.25">
      <c r="A145" t="s">
        <v>320</v>
      </c>
      <c r="B145" t="s">
        <v>398</v>
      </c>
      <c r="C145">
        <v>0.99090909090909096</v>
      </c>
      <c r="D145">
        <v>0.91</v>
      </c>
      <c r="E145">
        <v>0.91</v>
      </c>
    </row>
    <row r="146" spans="1:5" x14ac:dyDescent="0.25">
      <c r="A146" t="s">
        <v>320</v>
      </c>
      <c r="B146" t="s">
        <v>374</v>
      </c>
      <c r="C146">
        <v>0.99090909090909096</v>
      </c>
      <c r="D146">
        <v>0.78</v>
      </c>
      <c r="E146">
        <v>0.62</v>
      </c>
    </row>
    <row r="147" spans="1:5" x14ac:dyDescent="0.25">
      <c r="A147" t="s">
        <v>320</v>
      </c>
      <c r="B147" t="s">
        <v>325</v>
      </c>
      <c r="C147">
        <v>0.99090909090909096</v>
      </c>
      <c r="D147">
        <v>1.3</v>
      </c>
      <c r="E147">
        <v>0.78</v>
      </c>
    </row>
    <row r="148" spans="1:5" x14ac:dyDescent="0.25">
      <c r="A148" t="s">
        <v>320</v>
      </c>
      <c r="B148" t="s">
        <v>405</v>
      </c>
      <c r="C148">
        <v>0.99090909090909096</v>
      </c>
      <c r="D148">
        <v>0.78</v>
      </c>
      <c r="E148">
        <v>0.94</v>
      </c>
    </row>
    <row r="149" spans="1:5" x14ac:dyDescent="0.25">
      <c r="A149" t="s">
        <v>320</v>
      </c>
      <c r="B149" t="s">
        <v>378</v>
      </c>
      <c r="C149">
        <v>0.99090909090909096</v>
      </c>
      <c r="D149">
        <v>0.78</v>
      </c>
      <c r="E149">
        <v>0.78</v>
      </c>
    </row>
    <row r="150" spans="1:5" x14ac:dyDescent="0.25">
      <c r="A150" t="s">
        <v>320</v>
      </c>
      <c r="B150" t="s">
        <v>750</v>
      </c>
      <c r="C150">
        <v>0.99090909090909096</v>
      </c>
      <c r="D150">
        <v>0.98</v>
      </c>
      <c r="E150">
        <v>0.59</v>
      </c>
    </row>
    <row r="151" spans="1:5" x14ac:dyDescent="0.25">
      <c r="A151" t="s">
        <v>320</v>
      </c>
      <c r="B151" t="s">
        <v>391</v>
      </c>
      <c r="C151">
        <v>0.99090909090909096</v>
      </c>
      <c r="D151">
        <v>0.94</v>
      </c>
      <c r="E151">
        <v>0.94</v>
      </c>
    </row>
    <row r="152" spans="1:5" x14ac:dyDescent="0.25">
      <c r="A152" t="s">
        <v>320</v>
      </c>
      <c r="B152" t="s">
        <v>357</v>
      </c>
      <c r="C152">
        <v>0.99090909090909096</v>
      </c>
      <c r="D152">
        <v>0.31</v>
      </c>
      <c r="E152">
        <v>0.16</v>
      </c>
    </row>
    <row r="153" spans="1:5" x14ac:dyDescent="0.25">
      <c r="A153" t="s">
        <v>320</v>
      </c>
      <c r="B153" t="s">
        <v>371</v>
      </c>
      <c r="C153">
        <v>0.99090909090909096</v>
      </c>
      <c r="D153">
        <v>0.62</v>
      </c>
      <c r="E153">
        <v>1.72</v>
      </c>
    </row>
    <row r="154" spans="1:5" x14ac:dyDescent="0.25">
      <c r="A154" t="s">
        <v>320</v>
      </c>
      <c r="B154" t="s">
        <v>381</v>
      </c>
      <c r="C154">
        <v>0.99090909090909096</v>
      </c>
      <c r="D154">
        <v>0.59</v>
      </c>
      <c r="E154">
        <v>0.98</v>
      </c>
    </row>
    <row r="155" spans="1:5" x14ac:dyDescent="0.25">
      <c r="A155" t="s">
        <v>320</v>
      </c>
      <c r="B155" t="s">
        <v>365</v>
      </c>
      <c r="C155">
        <v>0.99090909090909096</v>
      </c>
      <c r="D155">
        <v>0.59</v>
      </c>
      <c r="E155">
        <v>0.98</v>
      </c>
    </row>
    <row r="156" spans="1:5" x14ac:dyDescent="0.25">
      <c r="A156" t="s">
        <v>320</v>
      </c>
      <c r="B156" t="s">
        <v>339</v>
      </c>
      <c r="C156">
        <v>0.99090909090909096</v>
      </c>
      <c r="D156">
        <v>0.78</v>
      </c>
      <c r="E156">
        <v>1.56</v>
      </c>
    </row>
    <row r="157" spans="1:5" x14ac:dyDescent="0.25">
      <c r="A157" t="s">
        <v>320</v>
      </c>
      <c r="B157" t="s">
        <v>363</v>
      </c>
      <c r="C157">
        <v>0.99090909090909096</v>
      </c>
      <c r="D157">
        <v>1.25</v>
      </c>
      <c r="E157">
        <v>0.94</v>
      </c>
    </row>
    <row r="158" spans="1:5" x14ac:dyDescent="0.25">
      <c r="A158" t="s">
        <v>320</v>
      </c>
      <c r="B158" t="s">
        <v>359</v>
      </c>
      <c r="C158">
        <v>0.99090909090909096</v>
      </c>
      <c r="D158">
        <v>0.2</v>
      </c>
      <c r="E158">
        <v>0.98</v>
      </c>
    </row>
    <row r="159" spans="1:5" x14ac:dyDescent="0.25">
      <c r="A159" t="s">
        <v>13</v>
      </c>
      <c r="B159" t="s">
        <v>234</v>
      </c>
      <c r="C159">
        <v>1.2361111111111101</v>
      </c>
      <c r="D159">
        <v>1.8</v>
      </c>
      <c r="E159">
        <v>0.55000000000000004</v>
      </c>
    </row>
    <row r="160" spans="1:5" x14ac:dyDescent="0.25">
      <c r="A160" t="s">
        <v>13</v>
      </c>
      <c r="B160" t="s">
        <v>47</v>
      </c>
      <c r="C160">
        <v>1.2361111111111101</v>
      </c>
      <c r="D160">
        <v>0.97</v>
      </c>
      <c r="E160">
        <v>0.83</v>
      </c>
    </row>
    <row r="161" spans="1:5" x14ac:dyDescent="0.25">
      <c r="A161" t="s">
        <v>13</v>
      </c>
      <c r="B161" t="s">
        <v>235</v>
      </c>
      <c r="C161">
        <v>1.2361111111111101</v>
      </c>
      <c r="D161">
        <v>0.69</v>
      </c>
      <c r="E161">
        <v>0.42</v>
      </c>
    </row>
    <row r="162" spans="1:5" x14ac:dyDescent="0.25">
      <c r="A162" t="s">
        <v>13</v>
      </c>
      <c r="B162" t="s">
        <v>17</v>
      </c>
      <c r="C162">
        <v>1.2361111111111101</v>
      </c>
      <c r="D162">
        <v>0.42</v>
      </c>
      <c r="E162">
        <v>1.8</v>
      </c>
    </row>
    <row r="163" spans="1:5" x14ac:dyDescent="0.25">
      <c r="A163" t="s">
        <v>13</v>
      </c>
      <c r="B163" t="s">
        <v>15</v>
      </c>
      <c r="C163">
        <v>1.2361111111111101</v>
      </c>
      <c r="D163">
        <v>1.66</v>
      </c>
      <c r="E163">
        <v>0.42</v>
      </c>
    </row>
    <row r="164" spans="1:5" x14ac:dyDescent="0.25">
      <c r="A164" t="s">
        <v>13</v>
      </c>
      <c r="B164" t="s">
        <v>55</v>
      </c>
      <c r="C164">
        <v>1.2361111111111101</v>
      </c>
      <c r="D164">
        <v>0.22</v>
      </c>
      <c r="E164">
        <v>1.44</v>
      </c>
    </row>
    <row r="165" spans="1:5" x14ac:dyDescent="0.25">
      <c r="A165" t="s">
        <v>13</v>
      </c>
      <c r="B165" t="s">
        <v>236</v>
      </c>
      <c r="C165">
        <v>1.2361111111111101</v>
      </c>
      <c r="D165">
        <v>0.83</v>
      </c>
      <c r="E165">
        <v>1.1100000000000001</v>
      </c>
    </row>
    <row r="166" spans="1:5" x14ac:dyDescent="0.25">
      <c r="A166" t="s">
        <v>13</v>
      </c>
      <c r="B166" t="s">
        <v>52</v>
      </c>
      <c r="C166">
        <v>1.2361111111111101</v>
      </c>
      <c r="D166">
        <v>0.28000000000000003</v>
      </c>
      <c r="E166">
        <v>0.55000000000000004</v>
      </c>
    </row>
    <row r="167" spans="1:5" x14ac:dyDescent="0.25">
      <c r="A167" t="s">
        <v>13</v>
      </c>
      <c r="B167" t="s">
        <v>46</v>
      </c>
      <c r="C167">
        <v>1.2361111111111101</v>
      </c>
      <c r="D167">
        <v>0.66</v>
      </c>
      <c r="E167">
        <v>1.77</v>
      </c>
    </row>
    <row r="168" spans="1:5" x14ac:dyDescent="0.25">
      <c r="A168" t="s">
        <v>13</v>
      </c>
      <c r="B168" t="s">
        <v>53</v>
      </c>
      <c r="C168">
        <v>1.2361111111111101</v>
      </c>
      <c r="D168">
        <v>0.28000000000000003</v>
      </c>
      <c r="E168">
        <v>0.83</v>
      </c>
    </row>
    <row r="169" spans="1:5" x14ac:dyDescent="0.25">
      <c r="A169" t="s">
        <v>13</v>
      </c>
      <c r="B169" t="s">
        <v>44</v>
      </c>
      <c r="C169">
        <v>1.2361111111111101</v>
      </c>
      <c r="D169">
        <v>0.42</v>
      </c>
      <c r="E169">
        <v>0.83</v>
      </c>
    </row>
    <row r="170" spans="1:5" x14ac:dyDescent="0.25">
      <c r="A170" t="s">
        <v>13</v>
      </c>
      <c r="B170" t="s">
        <v>50</v>
      </c>
      <c r="C170">
        <v>1.2361111111111101</v>
      </c>
      <c r="D170">
        <v>0.14000000000000001</v>
      </c>
      <c r="E170">
        <v>0.69</v>
      </c>
    </row>
    <row r="171" spans="1:5" x14ac:dyDescent="0.25">
      <c r="A171" t="s">
        <v>13</v>
      </c>
      <c r="B171" t="s">
        <v>43</v>
      </c>
      <c r="C171">
        <v>1.2361111111111101</v>
      </c>
      <c r="D171">
        <v>0.92</v>
      </c>
      <c r="E171">
        <v>1.1100000000000001</v>
      </c>
    </row>
    <row r="172" spans="1:5" x14ac:dyDescent="0.25">
      <c r="A172" t="s">
        <v>13</v>
      </c>
      <c r="B172" t="s">
        <v>48</v>
      </c>
      <c r="C172">
        <v>1.2361111111111101</v>
      </c>
      <c r="D172">
        <v>0.42</v>
      </c>
      <c r="E172">
        <v>0.83</v>
      </c>
    </row>
    <row r="173" spans="1:5" x14ac:dyDescent="0.25">
      <c r="A173" t="s">
        <v>13</v>
      </c>
      <c r="B173" t="s">
        <v>51</v>
      </c>
      <c r="C173">
        <v>1.2361111111111101</v>
      </c>
      <c r="D173">
        <v>0.69</v>
      </c>
      <c r="E173">
        <v>0.83</v>
      </c>
    </row>
    <row r="174" spans="1:5" x14ac:dyDescent="0.25">
      <c r="A174" t="s">
        <v>13</v>
      </c>
      <c r="B174" t="s">
        <v>54</v>
      </c>
      <c r="C174">
        <v>1.2361111111111101</v>
      </c>
      <c r="D174">
        <v>0.55000000000000004</v>
      </c>
      <c r="E174">
        <v>1.1100000000000001</v>
      </c>
    </row>
    <row r="175" spans="1:5" x14ac:dyDescent="0.25">
      <c r="A175" t="s">
        <v>13</v>
      </c>
      <c r="B175" t="s">
        <v>14</v>
      </c>
      <c r="C175">
        <v>1.2361111111111101</v>
      </c>
      <c r="D175">
        <v>1.1100000000000001</v>
      </c>
      <c r="E175">
        <v>1.29</v>
      </c>
    </row>
    <row r="176" spans="1:5" x14ac:dyDescent="0.25">
      <c r="A176" t="s">
        <v>13</v>
      </c>
      <c r="B176" t="s">
        <v>45</v>
      </c>
      <c r="C176">
        <v>1.2361111111111101</v>
      </c>
      <c r="D176">
        <v>0.55000000000000004</v>
      </c>
      <c r="E176">
        <v>1.38</v>
      </c>
    </row>
    <row r="177" spans="1:5" x14ac:dyDescent="0.25">
      <c r="A177" t="s">
        <v>16</v>
      </c>
      <c r="B177" t="s">
        <v>304</v>
      </c>
      <c r="C177">
        <v>1.3888888888888899</v>
      </c>
      <c r="D177">
        <v>1.1200000000000001</v>
      </c>
      <c r="E177">
        <v>0.7</v>
      </c>
    </row>
    <row r="178" spans="1:5" x14ac:dyDescent="0.25">
      <c r="A178" t="s">
        <v>16</v>
      </c>
      <c r="B178" t="s">
        <v>242</v>
      </c>
      <c r="C178">
        <v>1.3888888888888899</v>
      </c>
      <c r="D178">
        <v>0.98</v>
      </c>
      <c r="E178">
        <v>0.56000000000000005</v>
      </c>
    </row>
    <row r="179" spans="1:5" x14ac:dyDescent="0.25">
      <c r="A179" t="s">
        <v>16</v>
      </c>
      <c r="B179" t="s">
        <v>756</v>
      </c>
      <c r="C179">
        <v>1.3888888888888899</v>
      </c>
      <c r="D179">
        <v>0.56000000000000005</v>
      </c>
      <c r="E179">
        <v>2.23</v>
      </c>
    </row>
    <row r="180" spans="1:5" x14ac:dyDescent="0.25">
      <c r="A180" t="s">
        <v>16</v>
      </c>
      <c r="B180" t="s">
        <v>241</v>
      </c>
      <c r="C180">
        <v>1.3888888888888899</v>
      </c>
      <c r="D180">
        <v>1.1200000000000001</v>
      </c>
      <c r="E180">
        <v>0.84</v>
      </c>
    </row>
    <row r="181" spans="1:5" x14ac:dyDescent="0.25">
      <c r="A181" t="s">
        <v>16</v>
      </c>
      <c r="B181" t="s">
        <v>18</v>
      </c>
      <c r="C181">
        <v>1.3888888888888899</v>
      </c>
      <c r="D181">
        <v>1.95</v>
      </c>
      <c r="E181">
        <v>0.56000000000000005</v>
      </c>
    </row>
    <row r="182" spans="1:5" x14ac:dyDescent="0.25">
      <c r="A182" t="s">
        <v>16</v>
      </c>
      <c r="B182" t="s">
        <v>59</v>
      </c>
      <c r="C182">
        <v>1.3888888888888899</v>
      </c>
      <c r="D182">
        <v>0.56000000000000005</v>
      </c>
      <c r="E182">
        <v>0.98</v>
      </c>
    </row>
    <row r="183" spans="1:5" x14ac:dyDescent="0.25">
      <c r="A183" t="s">
        <v>16</v>
      </c>
      <c r="B183" t="s">
        <v>57</v>
      </c>
      <c r="C183">
        <v>1.3888888888888899</v>
      </c>
      <c r="D183">
        <v>0.56000000000000005</v>
      </c>
      <c r="E183">
        <v>1.26</v>
      </c>
    </row>
    <row r="184" spans="1:5" x14ac:dyDescent="0.25">
      <c r="A184" t="s">
        <v>16</v>
      </c>
      <c r="B184" t="s">
        <v>58</v>
      </c>
      <c r="C184">
        <v>1.3888888888888899</v>
      </c>
      <c r="D184">
        <v>0.81</v>
      </c>
      <c r="E184">
        <v>0.81</v>
      </c>
    </row>
    <row r="185" spans="1:5" x14ac:dyDescent="0.25">
      <c r="A185" t="s">
        <v>16</v>
      </c>
      <c r="B185" t="s">
        <v>240</v>
      </c>
      <c r="C185">
        <v>1.3888888888888899</v>
      </c>
      <c r="D185">
        <v>0.98</v>
      </c>
      <c r="E185">
        <v>1.26</v>
      </c>
    </row>
    <row r="186" spans="1:5" x14ac:dyDescent="0.25">
      <c r="A186" t="s">
        <v>16</v>
      </c>
      <c r="B186" t="s">
        <v>239</v>
      </c>
      <c r="C186">
        <v>1.3888888888888899</v>
      </c>
      <c r="D186">
        <v>1.4</v>
      </c>
      <c r="E186">
        <v>1.4</v>
      </c>
    </row>
    <row r="187" spans="1:5" x14ac:dyDescent="0.25">
      <c r="A187" t="s">
        <v>16</v>
      </c>
      <c r="B187" t="s">
        <v>56</v>
      </c>
      <c r="C187">
        <v>1.3888888888888899</v>
      </c>
      <c r="D187">
        <v>0.98</v>
      </c>
      <c r="E187">
        <v>0.84</v>
      </c>
    </row>
    <row r="188" spans="1:5" x14ac:dyDescent="0.25">
      <c r="A188" t="s">
        <v>16</v>
      </c>
      <c r="B188" t="s">
        <v>755</v>
      </c>
      <c r="C188">
        <v>1.3888888888888899</v>
      </c>
      <c r="D188">
        <v>0.84</v>
      </c>
      <c r="E188">
        <v>0.7</v>
      </c>
    </row>
    <row r="189" spans="1:5" x14ac:dyDescent="0.25">
      <c r="A189" t="s">
        <v>16</v>
      </c>
      <c r="B189" t="s">
        <v>238</v>
      </c>
      <c r="C189">
        <v>1.3888888888888899</v>
      </c>
      <c r="D189">
        <v>0.87</v>
      </c>
      <c r="E189">
        <v>1.05</v>
      </c>
    </row>
    <row r="190" spans="1:5" x14ac:dyDescent="0.25">
      <c r="A190" t="s">
        <v>16</v>
      </c>
      <c r="B190" t="s">
        <v>243</v>
      </c>
      <c r="C190">
        <v>1.3888888888888899</v>
      </c>
      <c r="D190">
        <v>0.98</v>
      </c>
      <c r="E190">
        <v>1.1200000000000001</v>
      </c>
    </row>
    <row r="191" spans="1:5" x14ac:dyDescent="0.25">
      <c r="A191" t="s">
        <v>16</v>
      </c>
      <c r="B191" t="s">
        <v>49</v>
      </c>
      <c r="C191">
        <v>1.3888888888888899</v>
      </c>
      <c r="D191">
        <v>0.84</v>
      </c>
      <c r="E191">
        <v>1.1200000000000001</v>
      </c>
    </row>
    <row r="192" spans="1:5" x14ac:dyDescent="0.25">
      <c r="A192" t="s">
        <v>16</v>
      </c>
      <c r="B192" t="s">
        <v>60</v>
      </c>
      <c r="C192">
        <v>1.3888888888888899</v>
      </c>
      <c r="D192">
        <v>1.1200000000000001</v>
      </c>
      <c r="E192">
        <v>0.98</v>
      </c>
    </row>
    <row r="193" spans="1:5" x14ac:dyDescent="0.25">
      <c r="A193" t="s">
        <v>16</v>
      </c>
      <c r="B193" t="s">
        <v>754</v>
      </c>
      <c r="C193">
        <v>1.3888888888888899</v>
      </c>
      <c r="D193">
        <v>0.7</v>
      </c>
      <c r="E193">
        <v>1.1200000000000001</v>
      </c>
    </row>
    <row r="194" spans="1:5" x14ac:dyDescent="0.25">
      <c r="A194" t="s">
        <v>16</v>
      </c>
      <c r="B194" t="s">
        <v>237</v>
      </c>
      <c r="C194">
        <v>1.3888888888888899</v>
      </c>
      <c r="D194">
        <v>1.1200000000000001</v>
      </c>
      <c r="E194">
        <v>0.56000000000000005</v>
      </c>
    </row>
    <row r="195" spans="1:5" x14ac:dyDescent="0.25">
      <c r="A195" t="s">
        <v>19</v>
      </c>
      <c r="B195" t="s">
        <v>252</v>
      </c>
      <c r="C195">
        <v>1.23232323232323</v>
      </c>
      <c r="D195">
        <v>0.86</v>
      </c>
      <c r="E195">
        <v>0.86</v>
      </c>
    </row>
    <row r="196" spans="1:5" x14ac:dyDescent="0.25">
      <c r="A196" t="s">
        <v>19</v>
      </c>
      <c r="B196" t="s">
        <v>250</v>
      </c>
      <c r="C196">
        <v>1.23232323232323</v>
      </c>
      <c r="D196">
        <v>0.61</v>
      </c>
      <c r="E196">
        <v>1.22</v>
      </c>
    </row>
    <row r="197" spans="1:5" x14ac:dyDescent="0.25">
      <c r="A197" t="s">
        <v>19</v>
      </c>
      <c r="B197" t="s">
        <v>145</v>
      </c>
      <c r="C197">
        <v>1.23232323232323</v>
      </c>
      <c r="D197">
        <v>1.22</v>
      </c>
      <c r="E197">
        <v>0.73</v>
      </c>
    </row>
    <row r="198" spans="1:5" x14ac:dyDescent="0.25">
      <c r="A198" t="s">
        <v>19</v>
      </c>
      <c r="B198" t="s">
        <v>253</v>
      </c>
      <c r="C198">
        <v>1.23232323232323</v>
      </c>
      <c r="D198">
        <v>1.1000000000000001</v>
      </c>
      <c r="E198">
        <v>0.73</v>
      </c>
    </row>
    <row r="199" spans="1:5" x14ac:dyDescent="0.25">
      <c r="A199" t="s">
        <v>19</v>
      </c>
      <c r="B199" t="s">
        <v>157</v>
      </c>
      <c r="C199">
        <v>1.23232323232323</v>
      </c>
      <c r="D199">
        <v>0.73</v>
      </c>
      <c r="E199">
        <v>1.71</v>
      </c>
    </row>
    <row r="200" spans="1:5" x14ac:dyDescent="0.25">
      <c r="A200" t="s">
        <v>19</v>
      </c>
      <c r="B200" t="s">
        <v>259</v>
      </c>
      <c r="C200">
        <v>1.23232323232323</v>
      </c>
      <c r="D200">
        <v>0.51</v>
      </c>
      <c r="E200">
        <v>0.61</v>
      </c>
    </row>
    <row r="201" spans="1:5" x14ac:dyDescent="0.25">
      <c r="A201" t="s">
        <v>19</v>
      </c>
      <c r="B201" t="s">
        <v>369</v>
      </c>
      <c r="C201">
        <v>1.23232323232323</v>
      </c>
      <c r="D201">
        <v>0.61</v>
      </c>
      <c r="E201">
        <v>1.1200000000000001</v>
      </c>
    </row>
    <row r="202" spans="1:5" x14ac:dyDescent="0.25">
      <c r="A202" t="s">
        <v>19</v>
      </c>
      <c r="B202" t="s">
        <v>144</v>
      </c>
      <c r="C202">
        <v>1.23232323232323</v>
      </c>
      <c r="D202">
        <v>0.73</v>
      </c>
      <c r="E202">
        <v>0.61</v>
      </c>
    </row>
    <row r="203" spans="1:5" x14ac:dyDescent="0.25">
      <c r="A203" t="s">
        <v>19</v>
      </c>
      <c r="B203" t="s">
        <v>258</v>
      </c>
      <c r="C203">
        <v>1.23232323232323</v>
      </c>
      <c r="D203">
        <v>0.71</v>
      </c>
      <c r="E203">
        <v>0.92</v>
      </c>
    </row>
    <row r="204" spans="1:5" x14ac:dyDescent="0.25">
      <c r="A204" t="s">
        <v>19</v>
      </c>
      <c r="B204" t="s">
        <v>142</v>
      </c>
      <c r="C204">
        <v>1.23232323232323</v>
      </c>
      <c r="D204">
        <v>0.76</v>
      </c>
      <c r="E204">
        <v>0.61</v>
      </c>
    </row>
    <row r="205" spans="1:5" x14ac:dyDescent="0.25">
      <c r="A205" t="s">
        <v>19</v>
      </c>
      <c r="B205" t="s">
        <v>21</v>
      </c>
      <c r="C205">
        <v>1.23232323232323</v>
      </c>
      <c r="D205">
        <v>0.86</v>
      </c>
      <c r="E205">
        <v>0.86</v>
      </c>
    </row>
    <row r="206" spans="1:5" x14ac:dyDescent="0.25">
      <c r="A206" t="s">
        <v>19</v>
      </c>
      <c r="B206" t="s">
        <v>254</v>
      </c>
      <c r="C206">
        <v>1.23232323232323</v>
      </c>
      <c r="D206">
        <v>1.1000000000000001</v>
      </c>
      <c r="E206">
        <v>0.24</v>
      </c>
    </row>
    <row r="207" spans="1:5" x14ac:dyDescent="0.25">
      <c r="A207" t="s">
        <v>19</v>
      </c>
      <c r="B207" t="s">
        <v>256</v>
      </c>
      <c r="C207">
        <v>1.23232323232323</v>
      </c>
      <c r="D207">
        <v>0.76</v>
      </c>
      <c r="E207">
        <v>1.22</v>
      </c>
    </row>
    <row r="208" spans="1:5" x14ac:dyDescent="0.25">
      <c r="A208" t="s">
        <v>19</v>
      </c>
      <c r="B208" t="s">
        <v>260</v>
      </c>
      <c r="C208">
        <v>1.23232323232323</v>
      </c>
      <c r="D208">
        <v>0.46</v>
      </c>
      <c r="E208">
        <v>0.92</v>
      </c>
    </row>
    <row r="209" spans="1:5" x14ac:dyDescent="0.25">
      <c r="A209" t="s">
        <v>19</v>
      </c>
      <c r="B209" t="s">
        <v>251</v>
      </c>
      <c r="C209">
        <v>1.23232323232323</v>
      </c>
      <c r="D209">
        <v>0.61</v>
      </c>
      <c r="E209">
        <v>0.73</v>
      </c>
    </row>
    <row r="210" spans="1:5" x14ac:dyDescent="0.25">
      <c r="A210" t="s">
        <v>19</v>
      </c>
      <c r="B210" t="s">
        <v>149</v>
      </c>
      <c r="C210">
        <v>1.23232323232323</v>
      </c>
      <c r="D210">
        <v>0.49</v>
      </c>
      <c r="E210">
        <v>0.98</v>
      </c>
    </row>
    <row r="211" spans="1:5" x14ac:dyDescent="0.25">
      <c r="A211" t="s">
        <v>19</v>
      </c>
      <c r="B211" t="s">
        <v>261</v>
      </c>
      <c r="C211">
        <v>1.23232323232323</v>
      </c>
      <c r="D211">
        <v>0.73</v>
      </c>
      <c r="E211">
        <v>1.34</v>
      </c>
    </row>
    <row r="212" spans="1:5" x14ac:dyDescent="0.25">
      <c r="A212" t="s">
        <v>19</v>
      </c>
      <c r="B212" t="s">
        <v>20</v>
      </c>
      <c r="C212">
        <v>1.23232323232323</v>
      </c>
      <c r="D212">
        <v>0.76</v>
      </c>
      <c r="E212">
        <v>1.22</v>
      </c>
    </row>
    <row r="213" spans="1:5" x14ac:dyDescent="0.25">
      <c r="A213" t="s">
        <v>19</v>
      </c>
      <c r="B213" t="s">
        <v>257</v>
      </c>
      <c r="C213">
        <v>1.23232323232323</v>
      </c>
      <c r="D213">
        <v>0.61</v>
      </c>
      <c r="E213">
        <v>1.83</v>
      </c>
    </row>
    <row r="214" spans="1:5" x14ac:dyDescent="0.25">
      <c r="A214" t="s">
        <v>19</v>
      </c>
      <c r="B214" t="s">
        <v>255</v>
      </c>
      <c r="C214">
        <v>1.23232323232323</v>
      </c>
      <c r="D214">
        <v>0.86</v>
      </c>
      <c r="E214">
        <v>1.59</v>
      </c>
    </row>
    <row r="215" spans="1:5" x14ac:dyDescent="0.25">
      <c r="A215" t="s">
        <v>146</v>
      </c>
      <c r="B215" t="s">
        <v>143</v>
      </c>
      <c r="C215">
        <v>1.04201680672269</v>
      </c>
      <c r="D215">
        <v>1.28</v>
      </c>
      <c r="E215">
        <v>1</v>
      </c>
    </row>
    <row r="216" spans="1:5" x14ac:dyDescent="0.25">
      <c r="A216" t="s">
        <v>146</v>
      </c>
      <c r="B216" t="s">
        <v>155</v>
      </c>
      <c r="C216">
        <v>1.04201680672269</v>
      </c>
      <c r="D216">
        <v>1</v>
      </c>
      <c r="E216">
        <v>1.28</v>
      </c>
    </row>
    <row r="217" spans="1:5" x14ac:dyDescent="0.25">
      <c r="A217" t="s">
        <v>146</v>
      </c>
      <c r="B217" t="s">
        <v>161</v>
      </c>
      <c r="C217">
        <v>1.04201680672269</v>
      </c>
      <c r="D217">
        <v>1</v>
      </c>
      <c r="E217">
        <v>1.28</v>
      </c>
    </row>
    <row r="218" spans="1:5" x14ac:dyDescent="0.25">
      <c r="A218" t="s">
        <v>146</v>
      </c>
      <c r="B218" t="s">
        <v>758</v>
      </c>
      <c r="C218">
        <v>1.04201680672269</v>
      </c>
      <c r="D218">
        <v>1</v>
      </c>
      <c r="E218">
        <v>0.86</v>
      </c>
    </row>
    <row r="219" spans="1:5" x14ac:dyDescent="0.25">
      <c r="A219" t="s">
        <v>146</v>
      </c>
      <c r="B219" t="s">
        <v>164</v>
      </c>
      <c r="C219">
        <v>1.04201680672269</v>
      </c>
      <c r="D219">
        <v>0.98</v>
      </c>
      <c r="E219">
        <v>1.1000000000000001</v>
      </c>
    </row>
    <row r="220" spans="1:5" x14ac:dyDescent="0.25">
      <c r="A220" t="s">
        <v>146</v>
      </c>
      <c r="B220" t="s">
        <v>159</v>
      </c>
      <c r="C220">
        <v>1.04201680672269</v>
      </c>
      <c r="D220">
        <v>0.73</v>
      </c>
      <c r="E220">
        <v>0.86</v>
      </c>
    </row>
    <row r="221" spans="1:5" x14ac:dyDescent="0.25">
      <c r="A221" t="s">
        <v>146</v>
      </c>
      <c r="B221" t="s">
        <v>160</v>
      </c>
      <c r="C221">
        <v>1.04201680672269</v>
      </c>
      <c r="D221">
        <v>0.56999999999999995</v>
      </c>
      <c r="E221">
        <v>1.28</v>
      </c>
    </row>
    <row r="222" spans="1:5" x14ac:dyDescent="0.25">
      <c r="A222" t="s">
        <v>146</v>
      </c>
      <c r="B222" t="s">
        <v>151</v>
      </c>
      <c r="C222">
        <v>1.04201680672269</v>
      </c>
      <c r="D222">
        <v>0.86</v>
      </c>
      <c r="E222">
        <v>0.86</v>
      </c>
    </row>
    <row r="223" spans="1:5" x14ac:dyDescent="0.25">
      <c r="A223" t="s">
        <v>146</v>
      </c>
      <c r="B223" t="s">
        <v>156</v>
      </c>
      <c r="C223">
        <v>1.04201680672269</v>
      </c>
      <c r="D223">
        <v>0.73</v>
      </c>
      <c r="E223">
        <v>0.98</v>
      </c>
    </row>
    <row r="224" spans="1:5" x14ac:dyDescent="0.25">
      <c r="A224" t="s">
        <v>146</v>
      </c>
      <c r="B224" t="s">
        <v>150</v>
      </c>
      <c r="C224">
        <v>1.04201680672269</v>
      </c>
      <c r="D224">
        <v>1.1399999999999999</v>
      </c>
      <c r="E224">
        <v>0.56999999999999995</v>
      </c>
    </row>
    <row r="225" spans="1:5" x14ac:dyDescent="0.25">
      <c r="A225" t="s">
        <v>146</v>
      </c>
      <c r="B225" t="s">
        <v>346</v>
      </c>
      <c r="C225">
        <v>1.04201680672269</v>
      </c>
      <c r="D225">
        <v>0.51</v>
      </c>
      <c r="E225">
        <v>1.37</v>
      </c>
    </row>
    <row r="226" spans="1:5" x14ac:dyDescent="0.25">
      <c r="A226" t="s">
        <v>146</v>
      </c>
      <c r="B226" t="s">
        <v>153</v>
      </c>
      <c r="C226">
        <v>1.04201680672269</v>
      </c>
      <c r="D226">
        <v>1</v>
      </c>
      <c r="E226">
        <v>1.1399999999999999</v>
      </c>
    </row>
    <row r="227" spans="1:5" x14ac:dyDescent="0.25">
      <c r="A227" t="s">
        <v>146</v>
      </c>
      <c r="B227" t="s">
        <v>163</v>
      </c>
      <c r="C227">
        <v>1.04201680672269</v>
      </c>
      <c r="D227">
        <v>0.86</v>
      </c>
      <c r="E227">
        <v>0.56999999999999995</v>
      </c>
    </row>
    <row r="228" spans="1:5" x14ac:dyDescent="0.25">
      <c r="A228" t="s">
        <v>146</v>
      </c>
      <c r="B228" t="s">
        <v>147</v>
      </c>
      <c r="C228">
        <v>1.04201680672269</v>
      </c>
      <c r="D228">
        <v>1.71</v>
      </c>
      <c r="E228">
        <v>0.43</v>
      </c>
    </row>
    <row r="229" spans="1:5" x14ac:dyDescent="0.25">
      <c r="A229" t="s">
        <v>146</v>
      </c>
      <c r="B229" t="s">
        <v>152</v>
      </c>
      <c r="C229">
        <v>1.04201680672269</v>
      </c>
      <c r="D229">
        <v>0.86</v>
      </c>
      <c r="E229">
        <v>0.86</v>
      </c>
    </row>
    <row r="230" spans="1:5" x14ac:dyDescent="0.25">
      <c r="A230" t="s">
        <v>146</v>
      </c>
      <c r="B230" t="s">
        <v>158</v>
      </c>
      <c r="C230">
        <v>1.04201680672269</v>
      </c>
      <c r="D230">
        <v>1.1399999999999999</v>
      </c>
      <c r="E230">
        <v>1.28</v>
      </c>
    </row>
    <row r="231" spans="1:5" x14ac:dyDescent="0.25">
      <c r="A231" t="s">
        <v>146</v>
      </c>
      <c r="B231" t="s">
        <v>162</v>
      </c>
      <c r="C231">
        <v>1.04201680672269</v>
      </c>
      <c r="D231">
        <v>0.68</v>
      </c>
      <c r="E231">
        <v>1.03</v>
      </c>
    </row>
    <row r="232" spans="1:5" x14ac:dyDescent="0.25">
      <c r="A232" t="s">
        <v>146</v>
      </c>
      <c r="B232" t="s">
        <v>154</v>
      </c>
      <c r="C232">
        <v>1.04201680672269</v>
      </c>
      <c r="D232">
        <v>0.86</v>
      </c>
      <c r="E232">
        <v>0.43</v>
      </c>
    </row>
    <row r="233" spans="1:5" x14ac:dyDescent="0.25">
      <c r="A233" t="s">
        <v>146</v>
      </c>
      <c r="B233" t="s">
        <v>148</v>
      </c>
      <c r="C233">
        <v>1.04201680672269</v>
      </c>
      <c r="D233">
        <v>0.28999999999999998</v>
      </c>
      <c r="E233">
        <v>1.43</v>
      </c>
    </row>
    <row r="234" spans="1:5" x14ac:dyDescent="0.25">
      <c r="A234" t="s">
        <v>146</v>
      </c>
      <c r="B234" t="s">
        <v>757</v>
      </c>
      <c r="C234">
        <v>1.04201680672269</v>
      </c>
      <c r="D234">
        <v>0.56999999999999995</v>
      </c>
      <c r="E234">
        <v>1.43</v>
      </c>
    </row>
    <row r="235" spans="1:5" x14ac:dyDescent="0.25">
      <c r="A235" t="s">
        <v>22</v>
      </c>
      <c r="B235" t="s">
        <v>279</v>
      </c>
      <c r="C235">
        <v>1.48101265822785</v>
      </c>
      <c r="D235">
        <v>0.73</v>
      </c>
      <c r="E235">
        <v>1.31</v>
      </c>
    </row>
    <row r="236" spans="1:5" x14ac:dyDescent="0.25">
      <c r="A236" t="s">
        <v>22</v>
      </c>
      <c r="B236" t="s">
        <v>276</v>
      </c>
      <c r="C236">
        <v>1.48101265822785</v>
      </c>
      <c r="D236">
        <v>1.02</v>
      </c>
      <c r="E236">
        <v>1.1599999999999999</v>
      </c>
    </row>
    <row r="237" spans="1:5" x14ac:dyDescent="0.25">
      <c r="A237" t="s">
        <v>22</v>
      </c>
      <c r="B237" t="s">
        <v>23</v>
      </c>
      <c r="C237">
        <v>1.48101265822785</v>
      </c>
      <c r="D237">
        <v>0.57999999999999996</v>
      </c>
      <c r="E237">
        <v>1.02</v>
      </c>
    </row>
    <row r="238" spans="1:5" x14ac:dyDescent="0.25">
      <c r="A238" t="s">
        <v>22</v>
      </c>
      <c r="B238" t="s">
        <v>278</v>
      </c>
      <c r="C238">
        <v>1.48101265822785</v>
      </c>
      <c r="D238">
        <v>1.31</v>
      </c>
      <c r="E238">
        <v>0.57999999999999996</v>
      </c>
    </row>
    <row r="239" spans="1:5" x14ac:dyDescent="0.25">
      <c r="A239" t="s">
        <v>22</v>
      </c>
      <c r="B239" t="s">
        <v>284</v>
      </c>
      <c r="C239">
        <v>1.48101265822785</v>
      </c>
      <c r="D239">
        <v>0.44</v>
      </c>
      <c r="E239">
        <v>1.45</v>
      </c>
    </row>
    <row r="240" spans="1:5" x14ac:dyDescent="0.25">
      <c r="A240" t="s">
        <v>22</v>
      </c>
      <c r="B240" t="s">
        <v>281</v>
      </c>
      <c r="C240">
        <v>1.48101265822785</v>
      </c>
      <c r="D240">
        <v>1.02</v>
      </c>
      <c r="E240">
        <v>0.87</v>
      </c>
    </row>
    <row r="241" spans="1:5" x14ac:dyDescent="0.25">
      <c r="A241" t="s">
        <v>22</v>
      </c>
      <c r="B241" t="s">
        <v>182</v>
      </c>
      <c r="C241">
        <v>1.48101265822785</v>
      </c>
    </row>
    <row r="242" spans="1:5" x14ac:dyDescent="0.25">
      <c r="A242" t="s">
        <v>22</v>
      </c>
      <c r="B242" t="s">
        <v>273</v>
      </c>
      <c r="C242">
        <v>1.48101265822785</v>
      </c>
      <c r="D242">
        <v>0.87</v>
      </c>
      <c r="E242">
        <v>0.73</v>
      </c>
    </row>
    <row r="243" spans="1:5" x14ac:dyDescent="0.25">
      <c r="A243" t="s">
        <v>22</v>
      </c>
      <c r="B243" t="s">
        <v>172</v>
      </c>
      <c r="C243">
        <v>1.48101265822785</v>
      </c>
      <c r="D243">
        <v>0.73</v>
      </c>
      <c r="E243">
        <v>1.89</v>
      </c>
    </row>
    <row r="244" spans="1:5" x14ac:dyDescent="0.25">
      <c r="A244" t="s">
        <v>22</v>
      </c>
      <c r="B244" t="s">
        <v>308</v>
      </c>
      <c r="C244">
        <v>1.48101265822785</v>
      </c>
      <c r="D244">
        <v>1.02</v>
      </c>
      <c r="E244">
        <v>0.57999999999999996</v>
      </c>
    </row>
    <row r="245" spans="1:5" x14ac:dyDescent="0.25">
      <c r="A245" t="s">
        <v>22</v>
      </c>
      <c r="B245" t="s">
        <v>280</v>
      </c>
      <c r="C245">
        <v>1.48101265822785</v>
      </c>
      <c r="D245">
        <v>1.28</v>
      </c>
      <c r="E245">
        <v>0.93</v>
      </c>
    </row>
    <row r="246" spans="1:5" x14ac:dyDescent="0.25">
      <c r="A246" t="s">
        <v>22</v>
      </c>
      <c r="B246" t="s">
        <v>169</v>
      </c>
      <c r="C246">
        <v>1.48101265822785</v>
      </c>
      <c r="D246">
        <v>0.57999999999999996</v>
      </c>
      <c r="E246">
        <v>1.6</v>
      </c>
    </row>
    <row r="247" spans="1:5" x14ac:dyDescent="0.25">
      <c r="A247" t="s">
        <v>22</v>
      </c>
      <c r="B247" t="s">
        <v>171</v>
      </c>
      <c r="C247">
        <v>1.48101265822785</v>
      </c>
      <c r="D247">
        <v>0.44</v>
      </c>
      <c r="E247">
        <v>0.57999999999999996</v>
      </c>
    </row>
    <row r="248" spans="1:5" x14ac:dyDescent="0.25">
      <c r="A248" t="s">
        <v>22</v>
      </c>
      <c r="B248" t="s">
        <v>283</v>
      </c>
      <c r="C248">
        <v>1.48101265822785</v>
      </c>
      <c r="D248">
        <v>0.57999999999999996</v>
      </c>
      <c r="E248">
        <v>0.39</v>
      </c>
    </row>
    <row r="249" spans="1:5" x14ac:dyDescent="0.25">
      <c r="A249" t="s">
        <v>22</v>
      </c>
      <c r="B249" t="s">
        <v>272</v>
      </c>
      <c r="C249">
        <v>1.48101265822785</v>
      </c>
      <c r="D249">
        <v>1.74</v>
      </c>
      <c r="E249">
        <v>0.28999999999999998</v>
      </c>
    </row>
    <row r="250" spans="1:5" x14ac:dyDescent="0.25">
      <c r="A250" t="s">
        <v>22</v>
      </c>
      <c r="B250" t="s">
        <v>173</v>
      </c>
      <c r="C250">
        <v>1.48101265822785</v>
      </c>
      <c r="D250">
        <v>0.87</v>
      </c>
      <c r="E250">
        <v>0.87</v>
      </c>
    </row>
    <row r="251" spans="1:5" x14ac:dyDescent="0.25">
      <c r="A251" t="s">
        <v>22</v>
      </c>
      <c r="B251" t="s">
        <v>307</v>
      </c>
      <c r="C251">
        <v>1.48101265822785</v>
      </c>
      <c r="D251">
        <v>0.57999999999999996</v>
      </c>
      <c r="E251">
        <v>1.55</v>
      </c>
    </row>
    <row r="252" spans="1:5" x14ac:dyDescent="0.25">
      <c r="A252" t="s">
        <v>22</v>
      </c>
      <c r="B252" t="s">
        <v>24</v>
      </c>
      <c r="C252">
        <v>1.48101265822785</v>
      </c>
      <c r="D252">
        <v>1.1599999999999999</v>
      </c>
      <c r="E252">
        <v>1.02</v>
      </c>
    </row>
    <row r="253" spans="1:5" x14ac:dyDescent="0.25">
      <c r="A253" t="s">
        <v>22</v>
      </c>
      <c r="B253" t="s">
        <v>174</v>
      </c>
      <c r="C253">
        <v>1.48101265822785</v>
      </c>
      <c r="D253">
        <v>0.77</v>
      </c>
      <c r="E253">
        <v>0.77</v>
      </c>
    </row>
    <row r="254" spans="1:5" x14ac:dyDescent="0.25">
      <c r="A254" t="s">
        <v>22</v>
      </c>
      <c r="B254" t="s">
        <v>170</v>
      </c>
      <c r="C254">
        <v>1.48101265822785</v>
      </c>
      <c r="D254">
        <v>1.02</v>
      </c>
      <c r="E254">
        <v>1.31</v>
      </c>
    </row>
    <row r="255" spans="1:5" x14ac:dyDescent="0.25">
      <c r="A255" t="s">
        <v>25</v>
      </c>
      <c r="B255" t="s">
        <v>277</v>
      </c>
      <c r="C255">
        <v>1.25</v>
      </c>
      <c r="D255">
        <v>1.61</v>
      </c>
      <c r="E255">
        <v>1.25</v>
      </c>
    </row>
    <row r="256" spans="1:5" x14ac:dyDescent="0.25">
      <c r="A256" t="s">
        <v>25</v>
      </c>
      <c r="B256" t="s">
        <v>760</v>
      </c>
      <c r="C256">
        <v>1.25</v>
      </c>
      <c r="D256">
        <v>0.71</v>
      </c>
      <c r="E256">
        <v>0</v>
      </c>
    </row>
    <row r="257" spans="1:5" x14ac:dyDescent="0.25">
      <c r="A257" t="s">
        <v>25</v>
      </c>
      <c r="B257" t="s">
        <v>26</v>
      </c>
      <c r="C257">
        <v>1.25</v>
      </c>
      <c r="D257">
        <v>1.25</v>
      </c>
      <c r="E257">
        <v>1.43</v>
      </c>
    </row>
    <row r="258" spans="1:5" x14ac:dyDescent="0.25">
      <c r="A258" t="s">
        <v>25</v>
      </c>
      <c r="B258" t="s">
        <v>177</v>
      </c>
      <c r="C258">
        <v>1.25</v>
      </c>
      <c r="D258">
        <v>0.28999999999999998</v>
      </c>
      <c r="E258">
        <v>0.86</v>
      </c>
    </row>
    <row r="259" spans="1:5" x14ac:dyDescent="0.25">
      <c r="A259" t="s">
        <v>25</v>
      </c>
      <c r="B259" t="s">
        <v>180</v>
      </c>
      <c r="C259">
        <v>1.25</v>
      </c>
      <c r="D259">
        <v>1.43</v>
      </c>
      <c r="E259">
        <v>0.86</v>
      </c>
    </row>
    <row r="260" spans="1:5" x14ac:dyDescent="0.25">
      <c r="A260" t="s">
        <v>25</v>
      </c>
      <c r="B260" t="s">
        <v>178</v>
      </c>
      <c r="C260">
        <v>1.25</v>
      </c>
      <c r="D260">
        <v>0.36</v>
      </c>
      <c r="E260">
        <v>1.43</v>
      </c>
    </row>
    <row r="261" spans="1:5" x14ac:dyDescent="0.25">
      <c r="A261" t="s">
        <v>25</v>
      </c>
      <c r="B261" t="s">
        <v>761</v>
      </c>
      <c r="C261">
        <v>1.25</v>
      </c>
      <c r="D261">
        <v>0.86</v>
      </c>
      <c r="E261">
        <v>1.71</v>
      </c>
    </row>
    <row r="262" spans="1:5" x14ac:dyDescent="0.25">
      <c r="A262" t="s">
        <v>25</v>
      </c>
      <c r="B262" t="s">
        <v>184</v>
      </c>
      <c r="C262">
        <v>1.25</v>
      </c>
      <c r="D262">
        <v>0.86</v>
      </c>
      <c r="E262">
        <v>0.71</v>
      </c>
    </row>
    <row r="263" spans="1:5" x14ac:dyDescent="0.25">
      <c r="A263" t="s">
        <v>25</v>
      </c>
      <c r="B263" t="s">
        <v>762</v>
      </c>
      <c r="C263">
        <v>1.25</v>
      </c>
      <c r="D263">
        <v>1.25</v>
      </c>
      <c r="E263">
        <v>1.25</v>
      </c>
    </row>
    <row r="264" spans="1:5" x14ac:dyDescent="0.25">
      <c r="A264" t="s">
        <v>25</v>
      </c>
      <c r="B264" t="s">
        <v>309</v>
      </c>
      <c r="C264">
        <v>1.25</v>
      </c>
      <c r="D264">
        <v>0.18</v>
      </c>
      <c r="E264">
        <v>0.71</v>
      </c>
    </row>
    <row r="265" spans="1:5" x14ac:dyDescent="0.25">
      <c r="A265" t="s">
        <v>25</v>
      </c>
      <c r="B265" t="s">
        <v>27</v>
      </c>
      <c r="C265">
        <v>1.25</v>
      </c>
      <c r="D265">
        <v>0.89</v>
      </c>
      <c r="E265">
        <v>0.18</v>
      </c>
    </row>
    <row r="266" spans="1:5" x14ac:dyDescent="0.25">
      <c r="A266" t="s">
        <v>25</v>
      </c>
      <c r="B266" t="s">
        <v>176</v>
      </c>
      <c r="C266">
        <v>1.25</v>
      </c>
      <c r="D266">
        <v>1.61</v>
      </c>
      <c r="E266">
        <v>0.89</v>
      </c>
    </row>
    <row r="267" spans="1:5" x14ac:dyDescent="0.25">
      <c r="A267" t="s">
        <v>25</v>
      </c>
      <c r="B267" t="s">
        <v>274</v>
      </c>
      <c r="C267">
        <v>1.25</v>
      </c>
      <c r="D267">
        <v>0.95</v>
      </c>
      <c r="E267">
        <v>1.67</v>
      </c>
    </row>
    <row r="268" spans="1:5" x14ac:dyDescent="0.25">
      <c r="A268" t="s">
        <v>25</v>
      </c>
      <c r="B268" t="s">
        <v>282</v>
      </c>
      <c r="C268">
        <v>1.25</v>
      </c>
      <c r="D268">
        <v>0.71</v>
      </c>
      <c r="E268">
        <v>0.48</v>
      </c>
    </row>
    <row r="269" spans="1:5" x14ac:dyDescent="0.25">
      <c r="A269" t="s">
        <v>25</v>
      </c>
      <c r="B269" t="s">
        <v>275</v>
      </c>
      <c r="C269">
        <v>1.25</v>
      </c>
      <c r="D269">
        <v>0.71</v>
      </c>
      <c r="E269">
        <v>0.54</v>
      </c>
    </row>
    <row r="270" spans="1:5" x14ac:dyDescent="0.25">
      <c r="A270" t="s">
        <v>25</v>
      </c>
      <c r="B270" t="s">
        <v>759</v>
      </c>
      <c r="C270">
        <v>1.25</v>
      </c>
      <c r="D270">
        <v>1.07</v>
      </c>
      <c r="E270">
        <v>1.25</v>
      </c>
    </row>
    <row r="271" spans="1:5" x14ac:dyDescent="0.25">
      <c r="A271" t="s">
        <v>25</v>
      </c>
      <c r="B271" t="s">
        <v>181</v>
      </c>
      <c r="C271">
        <v>1.25</v>
      </c>
      <c r="D271">
        <v>0.24</v>
      </c>
      <c r="E271">
        <v>2.14</v>
      </c>
    </row>
    <row r="272" spans="1:5" x14ac:dyDescent="0.25">
      <c r="A272" t="s">
        <v>25</v>
      </c>
      <c r="B272" t="s">
        <v>179</v>
      </c>
      <c r="C272">
        <v>1.25</v>
      </c>
      <c r="D272">
        <v>1.61</v>
      </c>
      <c r="E272">
        <v>0.89</v>
      </c>
    </row>
    <row r="273" spans="1:5" x14ac:dyDescent="0.25">
      <c r="A273" t="s">
        <v>25</v>
      </c>
      <c r="B273" t="s">
        <v>183</v>
      </c>
      <c r="C273">
        <v>1.25</v>
      </c>
      <c r="D273">
        <v>0.54</v>
      </c>
      <c r="E273">
        <v>0.71</v>
      </c>
    </row>
    <row r="274" spans="1:5" x14ac:dyDescent="0.25">
      <c r="A274" t="s">
        <v>25</v>
      </c>
      <c r="B274" t="s">
        <v>175</v>
      </c>
      <c r="C274">
        <v>1.25</v>
      </c>
      <c r="D274">
        <v>0.48</v>
      </c>
      <c r="E274">
        <v>1.43</v>
      </c>
    </row>
    <row r="275" spans="1:5" x14ac:dyDescent="0.25">
      <c r="A275" t="s">
        <v>28</v>
      </c>
      <c r="B275" t="s">
        <v>765</v>
      </c>
      <c r="C275">
        <v>1.1666666666666701</v>
      </c>
      <c r="D275">
        <v>0.37</v>
      </c>
      <c r="E275">
        <v>1.65</v>
      </c>
    </row>
    <row r="276" spans="1:5" x14ac:dyDescent="0.25">
      <c r="A276" t="s">
        <v>28</v>
      </c>
      <c r="B276" t="s">
        <v>764</v>
      </c>
      <c r="C276">
        <v>1.1666666666666701</v>
      </c>
      <c r="D276">
        <v>1.47</v>
      </c>
      <c r="E276">
        <v>0.55000000000000004</v>
      </c>
    </row>
    <row r="277" spans="1:5" x14ac:dyDescent="0.25">
      <c r="A277" t="s">
        <v>28</v>
      </c>
      <c r="B277" t="s">
        <v>31</v>
      </c>
      <c r="C277">
        <v>1.1666666666666701</v>
      </c>
      <c r="D277">
        <v>2.2000000000000002</v>
      </c>
      <c r="E277">
        <v>0.37</v>
      </c>
    </row>
    <row r="278" spans="1:5" x14ac:dyDescent="0.25">
      <c r="A278" t="s">
        <v>28</v>
      </c>
      <c r="B278" t="s">
        <v>195</v>
      </c>
      <c r="C278">
        <v>1.1666666666666701</v>
      </c>
      <c r="D278">
        <v>1.1000000000000001</v>
      </c>
      <c r="E278">
        <v>0.55000000000000004</v>
      </c>
    </row>
    <row r="279" spans="1:5" x14ac:dyDescent="0.25">
      <c r="A279" t="s">
        <v>28</v>
      </c>
      <c r="B279" t="s">
        <v>310</v>
      </c>
      <c r="C279">
        <v>1.1666666666666701</v>
      </c>
      <c r="D279">
        <v>1.1000000000000001</v>
      </c>
      <c r="E279">
        <v>0.18</v>
      </c>
    </row>
    <row r="280" spans="1:5" x14ac:dyDescent="0.25">
      <c r="A280" t="s">
        <v>28</v>
      </c>
      <c r="B280" t="s">
        <v>293</v>
      </c>
      <c r="C280">
        <v>1.1666666666666701</v>
      </c>
      <c r="D280">
        <v>0.37</v>
      </c>
      <c r="E280">
        <v>1.47</v>
      </c>
    </row>
    <row r="281" spans="1:5" x14ac:dyDescent="0.25">
      <c r="A281" t="s">
        <v>28</v>
      </c>
      <c r="B281" t="s">
        <v>311</v>
      </c>
      <c r="C281">
        <v>1.1666666666666701</v>
      </c>
      <c r="D281">
        <v>0.37</v>
      </c>
      <c r="E281">
        <v>1.1000000000000001</v>
      </c>
    </row>
    <row r="282" spans="1:5" x14ac:dyDescent="0.25">
      <c r="A282" t="s">
        <v>28</v>
      </c>
      <c r="B282" t="s">
        <v>294</v>
      </c>
      <c r="C282">
        <v>1.1666666666666701</v>
      </c>
      <c r="D282">
        <v>0.92</v>
      </c>
      <c r="E282">
        <v>1.65</v>
      </c>
    </row>
    <row r="283" spans="1:5" x14ac:dyDescent="0.25">
      <c r="A283" t="s">
        <v>28</v>
      </c>
      <c r="B283" t="s">
        <v>198</v>
      </c>
      <c r="C283">
        <v>1.1666666666666701</v>
      </c>
      <c r="D283">
        <v>0.73</v>
      </c>
      <c r="E283">
        <v>1.65</v>
      </c>
    </row>
    <row r="284" spans="1:5" x14ac:dyDescent="0.25">
      <c r="A284" t="s">
        <v>28</v>
      </c>
      <c r="B284" t="s">
        <v>196</v>
      </c>
      <c r="C284">
        <v>1.1666666666666701</v>
      </c>
      <c r="D284">
        <v>0.73</v>
      </c>
      <c r="E284">
        <v>0.55000000000000004</v>
      </c>
    </row>
    <row r="285" spans="1:5" x14ac:dyDescent="0.25">
      <c r="A285" t="s">
        <v>28</v>
      </c>
      <c r="B285" t="s">
        <v>197</v>
      </c>
      <c r="C285">
        <v>1.1666666666666701</v>
      </c>
      <c r="D285">
        <v>0.92</v>
      </c>
      <c r="E285">
        <v>1.29</v>
      </c>
    </row>
    <row r="286" spans="1:5" x14ac:dyDescent="0.25">
      <c r="A286" t="s">
        <v>28</v>
      </c>
      <c r="B286" t="s">
        <v>763</v>
      </c>
      <c r="C286">
        <v>1.1666666666666701</v>
      </c>
      <c r="D286">
        <v>0.55000000000000004</v>
      </c>
      <c r="E286">
        <v>1.65</v>
      </c>
    </row>
    <row r="287" spans="1:5" x14ac:dyDescent="0.25">
      <c r="A287" t="s">
        <v>28</v>
      </c>
      <c r="B287" t="s">
        <v>29</v>
      </c>
      <c r="C287">
        <v>1.1666666666666701</v>
      </c>
      <c r="D287">
        <v>1.1000000000000001</v>
      </c>
      <c r="E287">
        <v>0.55000000000000004</v>
      </c>
    </row>
    <row r="288" spans="1:5" x14ac:dyDescent="0.25">
      <c r="A288" t="s">
        <v>28</v>
      </c>
      <c r="B288" t="s">
        <v>295</v>
      </c>
      <c r="C288">
        <v>1.1666666666666701</v>
      </c>
      <c r="D288">
        <v>0.73</v>
      </c>
      <c r="E288">
        <v>0.73</v>
      </c>
    </row>
    <row r="289" spans="1:5" x14ac:dyDescent="0.25">
      <c r="A289" t="s">
        <v>28</v>
      </c>
      <c r="B289" t="s">
        <v>30</v>
      </c>
      <c r="C289">
        <v>1.1666666666666701</v>
      </c>
      <c r="D289">
        <v>1.1000000000000001</v>
      </c>
      <c r="E289">
        <v>0.73</v>
      </c>
    </row>
    <row r="290" spans="1:5" x14ac:dyDescent="0.25">
      <c r="A290" t="s">
        <v>28</v>
      </c>
      <c r="B290" t="s">
        <v>292</v>
      </c>
      <c r="C290">
        <v>1.1666666666666701</v>
      </c>
      <c r="D290">
        <v>0.55000000000000004</v>
      </c>
      <c r="E290">
        <v>1.47</v>
      </c>
    </row>
    <row r="291" spans="1:5" x14ac:dyDescent="0.25">
      <c r="A291" t="s">
        <v>28</v>
      </c>
      <c r="B291" t="s">
        <v>194</v>
      </c>
      <c r="C291">
        <v>1.1666666666666701</v>
      </c>
      <c r="D291">
        <v>0.55000000000000004</v>
      </c>
      <c r="E291">
        <v>1.1000000000000001</v>
      </c>
    </row>
    <row r="292" spans="1:5" x14ac:dyDescent="0.25">
      <c r="A292" t="s">
        <v>28</v>
      </c>
      <c r="B292" t="s">
        <v>296</v>
      </c>
      <c r="C292">
        <v>1.1666666666666701</v>
      </c>
      <c r="D292">
        <v>0.55000000000000004</v>
      </c>
      <c r="E292">
        <v>0.73</v>
      </c>
    </row>
    <row r="293" spans="1:5" x14ac:dyDescent="0.25">
      <c r="A293" t="s">
        <v>185</v>
      </c>
      <c r="B293" t="s">
        <v>289</v>
      </c>
      <c r="C293">
        <v>1.36708860759494</v>
      </c>
      <c r="D293">
        <v>0.56000000000000005</v>
      </c>
      <c r="E293">
        <v>0.56000000000000005</v>
      </c>
    </row>
    <row r="294" spans="1:5" x14ac:dyDescent="0.25">
      <c r="A294" t="s">
        <v>185</v>
      </c>
      <c r="B294" t="s">
        <v>193</v>
      </c>
      <c r="C294">
        <v>1.36708860759494</v>
      </c>
      <c r="D294">
        <v>1.01</v>
      </c>
      <c r="E294">
        <v>1.01</v>
      </c>
    </row>
    <row r="295" spans="1:5" x14ac:dyDescent="0.25">
      <c r="A295" t="s">
        <v>185</v>
      </c>
      <c r="B295" t="s">
        <v>188</v>
      </c>
      <c r="C295">
        <v>1.36708860759494</v>
      </c>
      <c r="D295">
        <v>1.1200000000000001</v>
      </c>
      <c r="E295">
        <v>0.42</v>
      </c>
    </row>
    <row r="296" spans="1:5" x14ac:dyDescent="0.25">
      <c r="A296" t="s">
        <v>185</v>
      </c>
      <c r="B296" t="s">
        <v>288</v>
      </c>
      <c r="C296">
        <v>1.36708860759494</v>
      </c>
      <c r="D296">
        <v>1.01</v>
      </c>
      <c r="E296">
        <v>0.9</v>
      </c>
    </row>
    <row r="297" spans="1:5" x14ac:dyDescent="0.25">
      <c r="A297" t="s">
        <v>185</v>
      </c>
      <c r="B297" t="s">
        <v>768</v>
      </c>
      <c r="C297">
        <v>1.36708860759494</v>
      </c>
      <c r="D297">
        <v>0.9</v>
      </c>
      <c r="E297">
        <v>1.34</v>
      </c>
    </row>
    <row r="298" spans="1:5" x14ac:dyDescent="0.25">
      <c r="A298" t="s">
        <v>185</v>
      </c>
      <c r="B298" t="s">
        <v>287</v>
      </c>
      <c r="C298">
        <v>1.36708860759494</v>
      </c>
      <c r="D298">
        <v>0.67</v>
      </c>
      <c r="E298">
        <v>1.34</v>
      </c>
    </row>
    <row r="299" spans="1:5" x14ac:dyDescent="0.25">
      <c r="A299" t="s">
        <v>185</v>
      </c>
      <c r="B299" t="s">
        <v>187</v>
      </c>
      <c r="C299">
        <v>1.36708860759494</v>
      </c>
      <c r="D299">
        <v>0.28000000000000003</v>
      </c>
      <c r="E299">
        <v>1.26</v>
      </c>
    </row>
    <row r="300" spans="1:5" x14ac:dyDescent="0.25">
      <c r="A300" t="s">
        <v>185</v>
      </c>
      <c r="B300" t="s">
        <v>186</v>
      </c>
      <c r="C300">
        <v>1.36708860759494</v>
      </c>
      <c r="D300">
        <v>0.56000000000000005</v>
      </c>
      <c r="E300">
        <v>0.67</v>
      </c>
    </row>
    <row r="301" spans="1:5" x14ac:dyDescent="0.25">
      <c r="A301" t="s">
        <v>185</v>
      </c>
      <c r="B301" t="s">
        <v>291</v>
      </c>
      <c r="C301">
        <v>1.36708860759494</v>
      </c>
      <c r="D301">
        <v>1.4</v>
      </c>
      <c r="E301">
        <v>0.7</v>
      </c>
    </row>
    <row r="302" spans="1:5" x14ac:dyDescent="0.25">
      <c r="A302" t="s">
        <v>185</v>
      </c>
      <c r="B302" t="s">
        <v>191</v>
      </c>
      <c r="C302">
        <v>1.36708860759494</v>
      </c>
      <c r="D302">
        <v>0.22</v>
      </c>
      <c r="E302">
        <v>1.34</v>
      </c>
    </row>
    <row r="303" spans="1:5" x14ac:dyDescent="0.25">
      <c r="A303" t="s">
        <v>185</v>
      </c>
      <c r="B303" t="s">
        <v>285</v>
      </c>
      <c r="C303">
        <v>1.36708860759494</v>
      </c>
      <c r="D303">
        <v>0.9</v>
      </c>
      <c r="E303">
        <v>1.1200000000000001</v>
      </c>
    </row>
    <row r="304" spans="1:5" x14ac:dyDescent="0.25">
      <c r="A304" t="s">
        <v>185</v>
      </c>
      <c r="B304" t="s">
        <v>767</v>
      </c>
      <c r="C304">
        <v>1.36708860759494</v>
      </c>
      <c r="D304">
        <v>0.7</v>
      </c>
      <c r="E304">
        <v>1.96</v>
      </c>
    </row>
    <row r="305" spans="1:5" x14ac:dyDescent="0.25">
      <c r="A305" t="s">
        <v>185</v>
      </c>
      <c r="B305" t="s">
        <v>190</v>
      </c>
      <c r="C305">
        <v>1.36708860759494</v>
      </c>
      <c r="D305">
        <v>0.75</v>
      </c>
      <c r="E305">
        <v>1.31</v>
      </c>
    </row>
    <row r="306" spans="1:5" x14ac:dyDescent="0.25">
      <c r="A306" t="s">
        <v>185</v>
      </c>
      <c r="B306" t="s">
        <v>189</v>
      </c>
      <c r="C306">
        <v>1.36708860759494</v>
      </c>
      <c r="D306">
        <v>0.56000000000000005</v>
      </c>
      <c r="E306">
        <v>0.67</v>
      </c>
    </row>
    <row r="307" spans="1:5" x14ac:dyDescent="0.25">
      <c r="A307" t="s">
        <v>185</v>
      </c>
      <c r="B307" t="s">
        <v>290</v>
      </c>
      <c r="C307">
        <v>1.36708860759494</v>
      </c>
      <c r="D307">
        <v>1.4</v>
      </c>
      <c r="E307">
        <v>0.14000000000000001</v>
      </c>
    </row>
    <row r="308" spans="1:5" x14ac:dyDescent="0.25">
      <c r="A308" t="s">
        <v>185</v>
      </c>
      <c r="B308" t="s">
        <v>766</v>
      </c>
      <c r="C308">
        <v>1.36708860759494</v>
      </c>
      <c r="D308">
        <v>0.42</v>
      </c>
      <c r="E308">
        <v>1.82</v>
      </c>
    </row>
    <row r="309" spans="1:5" x14ac:dyDescent="0.25">
      <c r="A309" t="s">
        <v>185</v>
      </c>
      <c r="B309" t="s">
        <v>286</v>
      </c>
      <c r="C309">
        <v>1.36708860759494</v>
      </c>
      <c r="D309">
        <v>0.9</v>
      </c>
      <c r="E309">
        <v>0.56000000000000005</v>
      </c>
    </row>
    <row r="310" spans="1:5" x14ac:dyDescent="0.25">
      <c r="A310" t="s">
        <v>185</v>
      </c>
      <c r="B310" t="s">
        <v>192</v>
      </c>
      <c r="C310">
        <v>1.36708860759494</v>
      </c>
      <c r="D310">
        <v>0.37</v>
      </c>
      <c r="E310">
        <v>0.93</v>
      </c>
    </row>
    <row r="311" spans="1:5" x14ac:dyDescent="0.25">
      <c r="A311" t="s">
        <v>10</v>
      </c>
      <c r="B311" t="s">
        <v>39</v>
      </c>
      <c r="C311">
        <v>1.4242424242424201</v>
      </c>
      <c r="D311">
        <v>0.93</v>
      </c>
      <c r="E311">
        <v>1.25</v>
      </c>
    </row>
    <row r="312" spans="1:5" x14ac:dyDescent="0.25">
      <c r="A312" t="s">
        <v>10</v>
      </c>
      <c r="B312" t="s">
        <v>40</v>
      </c>
      <c r="C312">
        <v>1.4242424242424201</v>
      </c>
      <c r="D312">
        <v>1</v>
      </c>
      <c r="E312">
        <v>1.1200000000000001</v>
      </c>
    </row>
    <row r="313" spans="1:5" x14ac:dyDescent="0.25">
      <c r="A313" t="s">
        <v>10</v>
      </c>
      <c r="B313" t="s">
        <v>769</v>
      </c>
      <c r="C313">
        <v>1.4242424242424201</v>
      </c>
      <c r="D313">
        <v>0.52</v>
      </c>
      <c r="E313">
        <v>1.56</v>
      </c>
    </row>
    <row r="314" spans="1:5" x14ac:dyDescent="0.25">
      <c r="A314" t="s">
        <v>10</v>
      </c>
      <c r="B314" t="s">
        <v>41</v>
      </c>
      <c r="C314">
        <v>1.4242424242424201</v>
      </c>
      <c r="D314">
        <v>1.37</v>
      </c>
      <c r="E314">
        <v>0.87</v>
      </c>
    </row>
    <row r="315" spans="1:5" x14ac:dyDescent="0.25">
      <c r="A315" t="s">
        <v>10</v>
      </c>
      <c r="B315" t="s">
        <v>227</v>
      </c>
      <c r="C315">
        <v>1.4242424242424201</v>
      </c>
      <c r="D315">
        <v>1.25</v>
      </c>
      <c r="E315">
        <v>0.93</v>
      </c>
    </row>
    <row r="316" spans="1:5" x14ac:dyDescent="0.25">
      <c r="A316" t="s">
        <v>10</v>
      </c>
      <c r="B316" t="s">
        <v>11</v>
      </c>
      <c r="C316">
        <v>1.4242424242424201</v>
      </c>
      <c r="D316">
        <v>1.45</v>
      </c>
      <c r="E316">
        <v>0.73</v>
      </c>
    </row>
    <row r="317" spans="1:5" x14ac:dyDescent="0.25">
      <c r="A317" t="s">
        <v>10</v>
      </c>
      <c r="B317" t="s">
        <v>770</v>
      </c>
      <c r="C317">
        <v>1.4242424242424201</v>
      </c>
      <c r="D317">
        <v>1.37</v>
      </c>
      <c r="E317">
        <v>0.62</v>
      </c>
    </row>
    <row r="318" spans="1:5" x14ac:dyDescent="0.25">
      <c r="A318" t="s">
        <v>10</v>
      </c>
      <c r="B318" t="s">
        <v>226</v>
      </c>
      <c r="C318">
        <v>1.4242424242424201</v>
      </c>
      <c r="D318">
        <v>0.25</v>
      </c>
      <c r="E318">
        <v>0.75</v>
      </c>
    </row>
    <row r="319" spans="1:5" x14ac:dyDescent="0.25">
      <c r="A319" t="s">
        <v>10</v>
      </c>
      <c r="B319" t="s">
        <v>228</v>
      </c>
      <c r="C319">
        <v>1.4242424242424201</v>
      </c>
      <c r="D319">
        <v>0.93</v>
      </c>
      <c r="E319">
        <v>0.93</v>
      </c>
    </row>
    <row r="320" spans="1:5" x14ac:dyDescent="0.25">
      <c r="A320" t="s">
        <v>10</v>
      </c>
      <c r="B320" t="s">
        <v>37</v>
      </c>
      <c r="C320">
        <v>1.4242424242424201</v>
      </c>
      <c r="D320">
        <v>1</v>
      </c>
      <c r="E320">
        <v>1.25</v>
      </c>
    </row>
    <row r="321" spans="1:5" x14ac:dyDescent="0.25">
      <c r="A321" t="s">
        <v>10</v>
      </c>
      <c r="B321" t="s">
        <v>232</v>
      </c>
      <c r="C321">
        <v>1.4242424242424201</v>
      </c>
      <c r="D321">
        <v>0.62</v>
      </c>
      <c r="E321">
        <v>0.37</v>
      </c>
    </row>
    <row r="322" spans="1:5" x14ac:dyDescent="0.25">
      <c r="A322" t="s">
        <v>10</v>
      </c>
      <c r="B322" t="s">
        <v>233</v>
      </c>
      <c r="C322">
        <v>1.4242424242424201</v>
      </c>
      <c r="D322">
        <v>0.62</v>
      </c>
      <c r="E322">
        <v>1.25</v>
      </c>
    </row>
    <row r="323" spans="1:5" x14ac:dyDescent="0.25">
      <c r="A323" t="s">
        <v>10</v>
      </c>
      <c r="B323" t="s">
        <v>42</v>
      </c>
      <c r="C323">
        <v>1.4242424242424201</v>
      </c>
      <c r="D323">
        <v>0.73</v>
      </c>
      <c r="E323">
        <v>1.25</v>
      </c>
    </row>
    <row r="324" spans="1:5" x14ac:dyDescent="0.25">
      <c r="A324" t="s">
        <v>10</v>
      </c>
      <c r="B324" t="s">
        <v>12</v>
      </c>
      <c r="C324">
        <v>1.4242424242424201</v>
      </c>
      <c r="D324">
        <v>0.83</v>
      </c>
      <c r="E324">
        <v>0.73</v>
      </c>
    </row>
    <row r="325" spans="1:5" x14ac:dyDescent="0.25">
      <c r="A325" t="s">
        <v>10</v>
      </c>
      <c r="B325" t="s">
        <v>231</v>
      </c>
      <c r="C325">
        <v>1.4242424242424201</v>
      </c>
      <c r="D325">
        <v>1</v>
      </c>
      <c r="E325">
        <v>0.87</v>
      </c>
    </row>
    <row r="326" spans="1:5" x14ac:dyDescent="0.25">
      <c r="A326" t="s">
        <v>10</v>
      </c>
      <c r="B326" t="s">
        <v>229</v>
      </c>
      <c r="C326">
        <v>1.4242424242424201</v>
      </c>
      <c r="D326">
        <v>0.62</v>
      </c>
      <c r="E326">
        <v>1</v>
      </c>
    </row>
    <row r="327" spans="1:5" x14ac:dyDescent="0.25">
      <c r="A327" t="s">
        <v>10</v>
      </c>
      <c r="B327" t="s">
        <v>230</v>
      </c>
      <c r="C327">
        <v>1.4242424242424201</v>
      </c>
      <c r="D327">
        <v>0.87</v>
      </c>
      <c r="E327">
        <v>1.62</v>
      </c>
    </row>
    <row r="328" spans="1:5" x14ac:dyDescent="0.25">
      <c r="A328" t="s">
        <v>10</v>
      </c>
      <c r="B328" t="s">
        <v>38</v>
      </c>
      <c r="C328">
        <v>1.4242424242424201</v>
      </c>
      <c r="D328">
        <v>0.62</v>
      </c>
      <c r="E328">
        <v>0.83</v>
      </c>
    </row>
    <row r="329" spans="1:5" x14ac:dyDescent="0.25">
      <c r="A329" t="s">
        <v>35</v>
      </c>
      <c r="B329" t="s">
        <v>301</v>
      </c>
      <c r="C329">
        <v>1.11363636363636</v>
      </c>
      <c r="D329">
        <v>0.38</v>
      </c>
      <c r="E329">
        <v>1.79</v>
      </c>
    </row>
    <row r="330" spans="1:5" x14ac:dyDescent="0.25">
      <c r="A330" t="s">
        <v>35</v>
      </c>
      <c r="B330" t="s">
        <v>222</v>
      </c>
      <c r="C330">
        <v>1.11363636363636</v>
      </c>
      <c r="D330">
        <v>0.48</v>
      </c>
      <c r="E330">
        <v>1.59</v>
      </c>
    </row>
    <row r="331" spans="1:5" x14ac:dyDescent="0.25">
      <c r="A331" t="s">
        <v>35</v>
      </c>
      <c r="B331" t="s">
        <v>223</v>
      </c>
      <c r="C331">
        <v>1.11363636363636</v>
      </c>
      <c r="D331">
        <v>0.48</v>
      </c>
      <c r="E331">
        <v>0.96</v>
      </c>
    </row>
    <row r="332" spans="1:5" x14ac:dyDescent="0.25">
      <c r="A332" t="s">
        <v>35</v>
      </c>
      <c r="B332" t="s">
        <v>313</v>
      </c>
      <c r="C332">
        <v>1.11363636363636</v>
      </c>
      <c r="D332">
        <v>0.32</v>
      </c>
      <c r="E332">
        <v>1.1200000000000001</v>
      </c>
    </row>
    <row r="333" spans="1:5" x14ac:dyDescent="0.25">
      <c r="A333" t="s">
        <v>35</v>
      </c>
      <c r="B333" t="s">
        <v>317</v>
      </c>
      <c r="C333">
        <v>1.11363636363636</v>
      </c>
      <c r="D333">
        <v>0.51</v>
      </c>
      <c r="E333">
        <v>0.89</v>
      </c>
    </row>
    <row r="334" spans="1:5" x14ac:dyDescent="0.25">
      <c r="A334" t="s">
        <v>35</v>
      </c>
      <c r="B334" t="s">
        <v>312</v>
      </c>
      <c r="C334">
        <v>1.11363636363636</v>
      </c>
      <c r="D334">
        <v>0.77</v>
      </c>
      <c r="E334">
        <v>0.77</v>
      </c>
    </row>
    <row r="335" spans="1:5" x14ac:dyDescent="0.25">
      <c r="A335" t="s">
        <v>35</v>
      </c>
      <c r="B335" t="s">
        <v>219</v>
      </c>
      <c r="C335">
        <v>1.11363636363636</v>
      </c>
      <c r="D335">
        <v>0.89</v>
      </c>
      <c r="E335">
        <v>1.02</v>
      </c>
    </row>
    <row r="336" spans="1:5" x14ac:dyDescent="0.25">
      <c r="A336" t="s">
        <v>35</v>
      </c>
      <c r="B336" t="s">
        <v>218</v>
      </c>
      <c r="C336">
        <v>1.11363636363636</v>
      </c>
      <c r="D336">
        <v>0.51</v>
      </c>
      <c r="E336">
        <v>0.51</v>
      </c>
    </row>
    <row r="337" spans="1:5" x14ac:dyDescent="0.25">
      <c r="A337" t="s">
        <v>35</v>
      </c>
      <c r="B337" t="s">
        <v>225</v>
      </c>
      <c r="C337">
        <v>1.11363636363636</v>
      </c>
      <c r="D337">
        <v>1.4</v>
      </c>
      <c r="E337">
        <v>0.51</v>
      </c>
    </row>
    <row r="338" spans="1:5" x14ac:dyDescent="0.25">
      <c r="A338" t="s">
        <v>35</v>
      </c>
      <c r="B338" t="s">
        <v>303</v>
      </c>
      <c r="C338">
        <v>1.11363636363636</v>
      </c>
      <c r="D338">
        <v>1.1499999999999999</v>
      </c>
      <c r="E338">
        <v>1.1499999999999999</v>
      </c>
    </row>
    <row r="339" spans="1:5" x14ac:dyDescent="0.25">
      <c r="A339" t="s">
        <v>35</v>
      </c>
      <c r="B339" t="s">
        <v>772</v>
      </c>
      <c r="C339">
        <v>1.11363636363636</v>
      </c>
      <c r="D339">
        <v>0.96</v>
      </c>
      <c r="E339">
        <v>1.43</v>
      </c>
    </row>
    <row r="340" spans="1:5" x14ac:dyDescent="0.25">
      <c r="A340" t="s">
        <v>35</v>
      </c>
      <c r="B340" t="s">
        <v>773</v>
      </c>
      <c r="C340">
        <v>1.11363636363636</v>
      </c>
      <c r="D340">
        <v>0.32</v>
      </c>
      <c r="E340">
        <v>0.8</v>
      </c>
    </row>
    <row r="341" spans="1:5" x14ac:dyDescent="0.25">
      <c r="A341" t="s">
        <v>35</v>
      </c>
      <c r="B341" t="s">
        <v>36</v>
      </c>
      <c r="C341">
        <v>1.11363636363636</v>
      </c>
      <c r="D341">
        <v>0.64</v>
      </c>
      <c r="E341">
        <v>1.02</v>
      </c>
    </row>
    <row r="342" spans="1:5" x14ac:dyDescent="0.25">
      <c r="A342" t="s">
        <v>35</v>
      </c>
      <c r="B342" t="s">
        <v>771</v>
      </c>
      <c r="C342">
        <v>1.11363636363636</v>
      </c>
      <c r="D342">
        <v>1.28</v>
      </c>
      <c r="E342">
        <v>1.43</v>
      </c>
    </row>
    <row r="343" spans="1:5" x14ac:dyDescent="0.25">
      <c r="A343" t="s">
        <v>35</v>
      </c>
      <c r="B343" t="s">
        <v>302</v>
      </c>
      <c r="C343">
        <v>1.11363636363636</v>
      </c>
      <c r="D343">
        <v>0.96</v>
      </c>
      <c r="E343">
        <v>1.1200000000000001</v>
      </c>
    </row>
    <row r="344" spans="1:5" x14ac:dyDescent="0.25">
      <c r="A344" t="s">
        <v>35</v>
      </c>
      <c r="B344" t="s">
        <v>220</v>
      </c>
      <c r="C344">
        <v>1.11363636363636</v>
      </c>
      <c r="D344">
        <v>0.48</v>
      </c>
      <c r="E344">
        <v>1.28</v>
      </c>
    </row>
    <row r="345" spans="1:5" x14ac:dyDescent="0.25">
      <c r="A345" t="s">
        <v>35</v>
      </c>
      <c r="B345" t="s">
        <v>224</v>
      </c>
      <c r="C345">
        <v>1.11363636363636</v>
      </c>
      <c r="D345">
        <v>0.32</v>
      </c>
      <c r="E345">
        <v>0.96</v>
      </c>
    </row>
    <row r="346" spans="1:5" x14ac:dyDescent="0.25">
      <c r="A346" t="s">
        <v>35</v>
      </c>
      <c r="B346" t="s">
        <v>300</v>
      </c>
      <c r="C346">
        <v>1.11363636363636</v>
      </c>
      <c r="D346">
        <v>0.48</v>
      </c>
      <c r="E346">
        <v>0.64</v>
      </c>
    </row>
    <row r="347" spans="1:5" x14ac:dyDescent="0.25">
      <c r="A347" t="s">
        <v>35</v>
      </c>
      <c r="B347" t="s">
        <v>221</v>
      </c>
      <c r="C347">
        <v>1.11363636363636</v>
      </c>
      <c r="D347">
        <v>0.64</v>
      </c>
      <c r="E347">
        <v>0.8</v>
      </c>
    </row>
    <row r="348" spans="1:5" x14ac:dyDescent="0.25">
      <c r="A348" t="s">
        <v>35</v>
      </c>
      <c r="B348" t="s">
        <v>299</v>
      </c>
      <c r="C348">
        <v>1.11363636363636</v>
      </c>
      <c r="D348">
        <v>1.1200000000000001</v>
      </c>
      <c r="E348">
        <v>0.32</v>
      </c>
    </row>
    <row r="349" spans="1:5" x14ac:dyDescent="0.25">
      <c r="A349" t="s">
        <v>165</v>
      </c>
      <c r="B349" t="s">
        <v>166</v>
      </c>
      <c r="C349">
        <v>1.09756097560976</v>
      </c>
    </row>
    <row r="350" spans="1:5" x14ac:dyDescent="0.25">
      <c r="A350" t="s">
        <v>165</v>
      </c>
      <c r="B350" t="s">
        <v>168</v>
      </c>
      <c r="C350">
        <v>1.09756097560976</v>
      </c>
    </row>
    <row r="351" spans="1:5" x14ac:dyDescent="0.25">
      <c r="A351" t="s">
        <v>165</v>
      </c>
      <c r="B351" t="s">
        <v>267</v>
      </c>
      <c r="C351">
        <v>1.09756097560976</v>
      </c>
    </row>
    <row r="352" spans="1:5" x14ac:dyDescent="0.25">
      <c r="A352" t="s">
        <v>165</v>
      </c>
      <c r="B352" t="s">
        <v>263</v>
      </c>
      <c r="C352">
        <v>1.09756097560976</v>
      </c>
    </row>
    <row r="353" spans="1:5" x14ac:dyDescent="0.25">
      <c r="A353" t="s">
        <v>165</v>
      </c>
      <c r="B353" t="s">
        <v>774</v>
      </c>
      <c r="C353">
        <v>1.09756097560976</v>
      </c>
    </row>
    <row r="354" spans="1:5" x14ac:dyDescent="0.25">
      <c r="A354" t="s">
        <v>165</v>
      </c>
      <c r="B354" t="s">
        <v>271</v>
      </c>
      <c r="C354">
        <v>1.09756097560976</v>
      </c>
    </row>
    <row r="355" spans="1:5" x14ac:dyDescent="0.25">
      <c r="A355" t="s">
        <v>165</v>
      </c>
      <c r="B355" t="s">
        <v>264</v>
      </c>
      <c r="C355">
        <v>1.09756097560976</v>
      </c>
    </row>
    <row r="356" spans="1:5" x14ac:dyDescent="0.25">
      <c r="A356" t="s">
        <v>165</v>
      </c>
      <c r="B356" t="s">
        <v>268</v>
      </c>
      <c r="C356">
        <v>1.09756097560976</v>
      </c>
      <c r="D356">
        <v>1.08</v>
      </c>
      <c r="E356">
        <v>0.72</v>
      </c>
    </row>
    <row r="357" spans="1:5" x14ac:dyDescent="0.25">
      <c r="A357" t="s">
        <v>165</v>
      </c>
      <c r="B357" t="s">
        <v>269</v>
      </c>
      <c r="C357">
        <v>1.09756097560976</v>
      </c>
      <c r="D357">
        <v>0</v>
      </c>
      <c r="E357">
        <v>0.48</v>
      </c>
    </row>
    <row r="358" spans="1:5" x14ac:dyDescent="0.25">
      <c r="A358" t="s">
        <v>165</v>
      </c>
      <c r="B358" t="s">
        <v>266</v>
      </c>
      <c r="C358">
        <v>1.09756097560976</v>
      </c>
      <c r="D358">
        <v>1.92</v>
      </c>
      <c r="E358">
        <v>2.4</v>
      </c>
    </row>
    <row r="359" spans="1:5" x14ac:dyDescent="0.25">
      <c r="A359" t="s">
        <v>165</v>
      </c>
      <c r="B359" t="s">
        <v>167</v>
      </c>
      <c r="C359">
        <v>1.09756097560976</v>
      </c>
      <c r="D359">
        <v>1.44</v>
      </c>
      <c r="E359">
        <v>1.08</v>
      </c>
    </row>
    <row r="360" spans="1:5" x14ac:dyDescent="0.25">
      <c r="A360" t="s">
        <v>165</v>
      </c>
      <c r="B360" t="s">
        <v>270</v>
      </c>
      <c r="C360">
        <v>1.09756097560976</v>
      </c>
      <c r="D360">
        <v>1.44</v>
      </c>
      <c r="E360">
        <v>1.44</v>
      </c>
    </row>
    <row r="361" spans="1:5" x14ac:dyDescent="0.25">
      <c r="A361" t="s">
        <v>165</v>
      </c>
      <c r="B361" t="s">
        <v>265</v>
      </c>
      <c r="C361">
        <v>1.09756097560976</v>
      </c>
      <c r="D361">
        <v>1.44</v>
      </c>
      <c r="E361">
        <v>0.48</v>
      </c>
    </row>
    <row r="362" spans="1:5" x14ac:dyDescent="0.25">
      <c r="A362" t="s">
        <v>165</v>
      </c>
      <c r="B362" t="s">
        <v>262</v>
      </c>
      <c r="C362">
        <v>1.09756097560976</v>
      </c>
      <c r="D362">
        <v>1.44</v>
      </c>
      <c r="E362">
        <v>0.48</v>
      </c>
    </row>
    <row r="363" spans="1:5" x14ac:dyDescent="0.25">
      <c r="A363" t="s">
        <v>199</v>
      </c>
      <c r="B363" t="s">
        <v>201</v>
      </c>
      <c r="C363">
        <v>1.0185185185185199</v>
      </c>
      <c r="D363">
        <v>0.42</v>
      </c>
      <c r="E363">
        <v>1.1100000000000001</v>
      </c>
    </row>
    <row r="364" spans="1:5" x14ac:dyDescent="0.25">
      <c r="A364" t="s">
        <v>199</v>
      </c>
      <c r="B364" t="s">
        <v>209</v>
      </c>
      <c r="C364">
        <v>1.0185185185185199</v>
      </c>
      <c r="D364">
        <v>1.1100000000000001</v>
      </c>
      <c r="E364">
        <v>1.66</v>
      </c>
    </row>
    <row r="365" spans="1:5" x14ac:dyDescent="0.25">
      <c r="A365" t="s">
        <v>199</v>
      </c>
      <c r="B365" t="s">
        <v>208</v>
      </c>
      <c r="C365">
        <v>1.0185185185185199</v>
      </c>
      <c r="D365">
        <v>0.17</v>
      </c>
      <c r="E365">
        <v>0.17</v>
      </c>
    </row>
    <row r="366" spans="1:5" x14ac:dyDescent="0.25">
      <c r="A366" t="s">
        <v>199</v>
      </c>
      <c r="B366" t="s">
        <v>200</v>
      </c>
      <c r="C366">
        <v>1.0185185185185199</v>
      </c>
      <c r="D366">
        <v>0.69</v>
      </c>
      <c r="E366">
        <v>0.69</v>
      </c>
    </row>
    <row r="367" spans="1:5" x14ac:dyDescent="0.25">
      <c r="A367" t="s">
        <v>199</v>
      </c>
      <c r="B367" t="s">
        <v>203</v>
      </c>
      <c r="C367">
        <v>1.0185185185185199</v>
      </c>
      <c r="D367">
        <v>0.69</v>
      </c>
      <c r="E367">
        <v>0.42</v>
      </c>
    </row>
    <row r="368" spans="1:5" x14ac:dyDescent="0.25">
      <c r="A368" t="s">
        <v>199</v>
      </c>
      <c r="B368" t="s">
        <v>204</v>
      </c>
      <c r="C368">
        <v>1.0185185185185199</v>
      </c>
      <c r="D368">
        <v>1.04</v>
      </c>
      <c r="E368">
        <v>1.04</v>
      </c>
    </row>
    <row r="369" spans="1:5" x14ac:dyDescent="0.25">
      <c r="A369" t="s">
        <v>199</v>
      </c>
      <c r="B369" t="s">
        <v>298</v>
      </c>
      <c r="C369">
        <v>1.0185185185185199</v>
      </c>
      <c r="D369">
        <v>1.21</v>
      </c>
      <c r="E369">
        <v>0.69</v>
      </c>
    </row>
    <row r="370" spans="1:5" x14ac:dyDescent="0.25">
      <c r="A370" t="s">
        <v>199</v>
      </c>
      <c r="B370" t="s">
        <v>211</v>
      </c>
      <c r="C370">
        <v>1.0185185185185199</v>
      </c>
      <c r="D370">
        <v>1.21</v>
      </c>
      <c r="E370">
        <v>0.69</v>
      </c>
    </row>
    <row r="371" spans="1:5" x14ac:dyDescent="0.25">
      <c r="A371" t="s">
        <v>199</v>
      </c>
      <c r="B371" t="s">
        <v>212</v>
      </c>
      <c r="C371">
        <v>1.0185185185185199</v>
      </c>
      <c r="D371">
        <v>0.17</v>
      </c>
      <c r="E371">
        <v>1.9</v>
      </c>
    </row>
    <row r="372" spans="1:5" x14ac:dyDescent="0.25">
      <c r="A372" t="s">
        <v>199</v>
      </c>
      <c r="B372" t="s">
        <v>206</v>
      </c>
      <c r="C372">
        <v>1.0185185185185199</v>
      </c>
      <c r="D372">
        <v>0.28000000000000003</v>
      </c>
      <c r="E372">
        <v>1.38</v>
      </c>
    </row>
    <row r="373" spans="1:5" x14ac:dyDescent="0.25">
      <c r="A373" t="s">
        <v>199</v>
      </c>
      <c r="B373" t="s">
        <v>207</v>
      </c>
      <c r="C373">
        <v>1.0185185185185199</v>
      </c>
      <c r="D373">
        <v>0.83</v>
      </c>
      <c r="E373">
        <v>1.25</v>
      </c>
    </row>
    <row r="374" spans="1:5" x14ac:dyDescent="0.25">
      <c r="A374" t="s">
        <v>199</v>
      </c>
      <c r="B374" t="s">
        <v>297</v>
      </c>
      <c r="C374">
        <v>1.0185185185185199</v>
      </c>
      <c r="D374">
        <v>0.69</v>
      </c>
      <c r="E374">
        <v>0.87</v>
      </c>
    </row>
    <row r="375" spans="1:5" x14ac:dyDescent="0.25">
      <c r="A375" t="s">
        <v>32</v>
      </c>
      <c r="B375" t="s">
        <v>217</v>
      </c>
      <c r="C375">
        <v>1.3333333333333299</v>
      </c>
      <c r="D375">
        <v>0.56000000000000005</v>
      </c>
      <c r="E375">
        <v>0.38</v>
      </c>
    </row>
    <row r="376" spans="1:5" x14ac:dyDescent="0.25">
      <c r="A376" t="s">
        <v>32</v>
      </c>
      <c r="B376" t="s">
        <v>34</v>
      </c>
      <c r="C376">
        <v>1.3333333333333299</v>
      </c>
      <c r="D376">
        <v>0.75</v>
      </c>
      <c r="E376">
        <v>1.31</v>
      </c>
    </row>
    <row r="377" spans="1:5" x14ac:dyDescent="0.25">
      <c r="A377" t="s">
        <v>32</v>
      </c>
      <c r="B377" t="s">
        <v>214</v>
      </c>
      <c r="C377">
        <v>1.3333333333333299</v>
      </c>
      <c r="D377">
        <v>1.2</v>
      </c>
      <c r="E377">
        <v>1.35</v>
      </c>
    </row>
    <row r="378" spans="1:5" x14ac:dyDescent="0.25">
      <c r="A378" t="s">
        <v>32</v>
      </c>
      <c r="B378" t="s">
        <v>202</v>
      </c>
      <c r="C378">
        <v>1.3333333333333299</v>
      </c>
      <c r="D378">
        <v>1.1299999999999999</v>
      </c>
      <c r="E378">
        <v>1.69</v>
      </c>
    </row>
    <row r="379" spans="1:5" x14ac:dyDescent="0.25">
      <c r="A379" t="s">
        <v>32</v>
      </c>
      <c r="B379" t="s">
        <v>213</v>
      </c>
      <c r="C379">
        <v>1.3333333333333299</v>
      </c>
      <c r="D379">
        <v>0.38</v>
      </c>
      <c r="E379">
        <v>1.31</v>
      </c>
    </row>
    <row r="380" spans="1:5" x14ac:dyDescent="0.25">
      <c r="A380" t="s">
        <v>32</v>
      </c>
      <c r="B380" t="s">
        <v>215</v>
      </c>
      <c r="C380">
        <v>1.3333333333333299</v>
      </c>
      <c r="D380">
        <v>1.5</v>
      </c>
      <c r="E380">
        <v>0.9</v>
      </c>
    </row>
    <row r="381" spans="1:5" x14ac:dyDescent="0.25">
      <c r="A381" t="s">
        <v>32</v>
      </c>
      <c r="B381" t="s">
        <v>379</v>
      </c>
      <c r="C381">
        <v>1.3333333333333299</v>
      </c>
      <c r="D381">
        <v>1.95</v>
      </c>
      <c r="E381">
        <v>1.5</v>
      </c>
    </row>
    <row r="382" spans="1:5" x14ac:dyDescent="0.25">
      <c r="A382" t="s">
        <v>32</v>
      </c>
      <c r="B382" t="s">
        <v>33</v>
      </c>
      <c r="C382">
        <v>1.3333333333333299</v>
      </c>
      <c r="D382">
        <v>0.15</v>
      </c>
      <c r="E382">
        <v>0.9</v>
      </c>
    </row>
    <row r="383" spans="1:5" x14ac:dyDescent="0.25">
      <c r="A383" t="s">
        <v>32</v>
      </c>
      <c r="B383" t="s">
        <v>216</v>
      </c>
      <c r="C383">
        <v>1.3333333333333299</v>
      </c>
      <c r="D383">
        <v>1.1299999999999999</v>
      </c>
      <c r="E383">
        <v>0.38</v>
      </c>
    </row>
    <row r="384" spans="1:5" x14ac:dyDescent="0.25">
      <c r="A384" t="s">
        <v>32</v>
      </c>
      <c r="B384" t="s">
        <v>205</v>
      </c>
      <c r="C384">
        <v>1.3333333333333299</v>
      </c>
      <c r="D384">
        <v>1.05</v>
      </c>
      <c r="E384">
        <v>0.3</v>
      </c>
    </row>
    <row r="385" spans="1:5" x14ac:dyDescent="0.25">
      <c r="A385" t="s">
        <v>315</v>
      </c>
      <c r="B385" t="s">
        <v>375</v>
      </c>
      <c r="C385">
        <v>1.46</v>
      </c>
      <c r="D385">
        <v>1.45</v>
      </c>
      <c r="E385">
        <v>0.24</v>
      </c>
    </row>
    <row r="386" spans="1:5" x14ac:dyDescent="0.25">
      <c r="A386" t="s">
        <v>315</v>
      </c>
      <c r="B386" t="s">
        <v>347</v>
      </c>
      <c r="C386">
        <v>1.46</v>
      </c>
      <c r="D386">
        <v>0.84</v>
      </c>
      <c r="E386">
        <v>1.2</v>
      </c>
    </row>
    <row r="387" spans="1:5" x14ac:dyDescent="0.25">
      <c r="A387" t="s">
        <v>315</v>
      </c>
      <c r="B387" t="s">
        <v>355</v>
      </c>
      <c r="C387">
        <v>1.46</v>
      </c>
      <c r="D387">
        <v>0.75</v>
      </c>
      <c r="E387">
        <v>0.9</v>
      </c>
    </row>
    <row r="388" spans="1:5" x14ac:dyDescent="0.25">
      <c r="A388" t="s">
        <v>315</v>
      </c>
      <c r="B388" t="s">
        <v>383</v>
      </c>
      <c r="C388">
        <v>1.46</v>
      </c>
      <c r="D388">
        <v>0.96</v>
      </c>
      <c r="E388">
        <v>0.48</v>
      </c>
    </row>
    <row r="389" spans="1:5" x14ac:dyDescent="0.25">
      <c r="A389" t="s">
        <v>315</v>
      </c>
      <c r="B389" t="s">
        <v>210</v>
      </c>
      <c r="C389">
        <v>1.46</v>
      </c>
      <c r="D389">
        <v>0.6</v>
      </c>
      <c r="E389">
        <v>0.84</v>
      </c>
    </row>
    <row r="390" spans="1:5" x14ac:dyDescent="0.25">
      <c r="A390" t="s">
        <v>315</v>
      </c>
      <c r="B390" t="s">
        <v>348</v>
      </c>
      <c r="C390">
        <v>1.46</v>
      </c>
      <c r="D390">
        <v>0.48</v>
      </c>
      <c r="E390">
        <v>2.17</v>
      </c>
    </row>
    <row r="391" spans="1:5" x14ac:dyDescent="0.25">
      <c r="A391" t="s">
        <v>315</v>
      </c>
      <c r="B391" t="s">
        <v>316</v>
      </c>
      <c r="C391">
        <v>1.46</v>
      </c>
      <c r="D391">
        <v>0.96</v>
      </c>
      <c r="E391">
        <v>0.6</v>
      </c>
    </row>
    <row r="392" spans="1:5" x14ac:dyDescent="0.25">
      <c r="A392" t="s">
        <v>315</v>
      </c>
      <c r="B392" t="s">
        <v>380</v>
      </c>
      <c r="C392">
        <v>1.46</v>
      </c>
      <c r="D392">
        <v>0.84</v>
      </c>
      <c r="E392">
        <v>1.33</v>
      </c>
    </row>
    <row r="393" spans="1:5" x14ac:dyDescent="0.25">
      <c r="A393" t="s">
        <v>315</v>
      </c>
      <c r="B393" t="s">
        <v>342</v>
      </c>
      <c r="C393">
        <v>1.46</v>
      </c>
      <c r="D393">
        <v>0.84</v>
      </c>
      <c r="E393">
        <v>1.2</v>
      </c>
    </row>
    <row r="394" spans="1:5" x14ac:dyDescent="0.25">
      <c r="A394" t="s">
        <v>315</v>
      </c>
      <c r="B394" t="s">
        <v>343</v>
      </c>
      <c r="C394">
        <v>1.46</v>
      </c>
      <c r="D394">
        <v>1</v>
      </c>
      <c r="E394">
        <v>1</v>
      </c>
    </row>
    <row r="395" spans="1:5" x14ac:dyDescent="0.25">
      <c r="A395" t="s">
        <v>321</v>
      </c>
      <c r="B395" t="s">
        <v>350</v>
      </c>
      <c r="C395">
        <v>1.26</v>
      </c>
      <c r="D395">
        <v>0.62</v>
      </c>
      <c r="E395">
        <v>0.92</v>
      </c>
    </row>
    <row r="396" spans="1:5" x14ac:dyDescent="0.25">
      <c r="A396" t="s">
        <v>321</v>
      </c>
      <c r="B396" t="s">
        <v>356</v>
      </c>
      <c r="C396">
        <v>1.26</v>
      </c>
      <c r="D396">
        <v>0.77</v>
      </c>
      <c r="E396">
        <v>0.62</v>
      </c>
    </row>
    <row r="397" spans="1:5" x14ac:dyDescent="0.25">
      <c r="A397" t="s">
        <v>321</v>
      </c>
      <c r="B397" t="s">
        <v>393</v>
      </c>
      <c r="C397">
        <v>1.26</v>
      </c>
      <c r="D397">
        <v>0.77</v>
      </c>
      <c r="E397">
        <v>0.77</v>
      </c>
    </row>
    <row r="398" spans="1:5" x14ac:dyDescent="0.25">
      <c r="A398" t="s">
        <v>321</v>
      </c>
      <c r="B398" t="s">
        <v>780</v>
      </c>
      <c r="C398">
        <v>1.26</v>
      </c>
      <c r="D398">
        <v>0.46</v>
      </c>
      <c r="E398">
        <v>1.54</v>
      </c>
    </row>
    <row r="399" spans="1:5" x14ac:dyDescent="0.25">
      <c r="A399" t="s">
        <v>321</v>
      </c>
      <c r="B399" t="s">
        <v>781</v>
      </c>
      <c r="C399">
        <v>1.26</v>
      </c>
      <c r="D399">
        <v>1.38</v>
      </c>
      <c r="E399">
        <v>0.77</v>
      </c>
    </row>
    <row r="400" spans="1:5" x14ac:dyDescent="0.25">
      <c r="A400" t="s">
        <v>321</v>
      </c>
      <c r="B400" t="s">
        <v>779</v>
      </c>
      <c r="C400">
        <v>1.26</v>
      </c>
      <c r="D400">
        <v>0.92</v>
      </c>
      <c r="E400">
        <v>0.92</v>
      </c>
    </row>
    <row r="401" spans="1:5" x14ac:dyDescent="0.25">
      <c r="A401" t="s">
        <v>321</v>
      </c>
      <c r="B401" t="s">
        <v>777</v>
      </c>
      <c r="C401">
        <v>1.26</v>
      </c>
      <c r="D401">
        <v>0.62</v>
      </c>
      <c r="E401">
        <v>1.38</v>
      </c>
    </row>
    <row r="402" spans="1:5" x14ac:dyDescent="0.25">
      <c r="A402" t="s">
        <v>321</v>
      </c>
      <c r="B402" t="s">
        <v>778</v>
      </c>
      <c r="C402">
        <v>1.26</v>
      </c>
      <c r="D402">
        <v>2.31</v>
      </c>
      <c r="E402">
        <v>0.92</v>
      </c>
    </row>
    <row r="403" spans="1:5" x14ac:dyDescent="0.25">
      <c r="A403" t="s">
        <v>321</v>
      </c>
      <c r="B403" t="s">
        <v>327</v>
      </c>
      <c r="C403">
        <v>1.26</v>
      </c>
      <c r="D403">
        <v>1.28</v>
      </c>
      <c r="E403">
        <v>0.64</v>
      </c>
    </row>
    <row r="404" spans="1:5" x14ac:dyDescent="0.25">
      <c r="A404" t="s">
        <v>321</v>
      </c>
      <c r="B404" t="s">
        <v>322</v>
      </c>
      <c r="C404">
        <v>1.26</v>
      </c>
      <c r="D404">
        <v>0.38</v>
      </c>
      <c r="E404">
        <v>1.73</v>
      </c>
    </row>
    <row r="405" spans="1:5" x14ac:dyDescent="0.25">
      <c r="A405" t="s">
        <v>462</v>
      </c>
      <c r="B405" t="s">
        <v>463</v>
      </c>
      <c r="C405">
        <v>0.94869999999999999</v>
      </c>
      <c r="D405">
        <v>1.0541</v>
      </c>
      <c r="E405">
        <v>1.4842</v>
      </c>
    </row>
    <row r="406" spans="1:5" x14ac:dyDescent="0.25">
      <c r="A406" t="s">
        <v>462</v>
      </c>
      <c r="B406" t="s">
        <v>464</v>
      </c>
      <c r="C406">
        <v>0.94869999999999999</v>
      </c>
      <c r="D406">
        <v>0.52700000000000002</v>
      </c>
      <c r="E406">
        <v>0.39960000000000001</v>
      </c>
    </row>
    <row r="407" spans="1:5" x14ac:dyDescent="0.25">
      <c r="A407" t="s">
        <v>462</v>
      </c>
      <c r="B407" t="s">
        <v>465</v>
      </c>
      <c r="C407">
        <v>0.94869999999999999</v>
      </c>
      <c r="D407">
        <v>0.15060000000000001</v>
      </c>
      <c r="E407">
        <v>1.5983000000000001</v>
      </c>
    </row>
    <row r="408" spans="1:5" x14ac:dyDescent="0.25">
      <c r="A408" t="s">
        <v>462</v>
      </c>
      <c r="B408" t="s">
        <v>466</v>
      </c>
      <c r="C408">
        <v>0.94869999999999999</v>
      </c>
      <c r="D408">
        <v>0.79059999999999997</v>
      </c>
      <c r="E408">
        <v>1.5983000000000001</v>
      </c>
    </row>
    <row r="409" spans="1:5" x14ac:dyDescent="0.25">
      <c r="A409" t="s">
        <v>462</v>
      </c>
      <c r="B409" t="s">
        <v>467</v>
      </c>
      <c r="C409">
        <v>0.94869999999999999</v>
      </c>
      <c r="D409">
        <v>0.52700000000000002</v>
      </c>
      <c r="E409">
        <v>0.4995</v>
      </c>
    </row>
    <row r="410" spans="1:5" x14ac:dyDescent="0.25">
      <c r="A410" t="s">
        <v>462</v>
      </c>
      <c r="B410" t="s">
        <v>468</v>
      </c>
      <c r="C410">
        <v>0.94869999999999999</v>
      </c>
      <c r="D410">
        <v>1.1858</v>
      </c>
      <c r="E410">
        <v>0.69930000000000003</v>
      </c>
    </row>
    <row r="411" spans="1:5" x14ac:dyDescent="0.25">
      <c r="A411" t="s">
        <v>462</v>
      </c>
      <c r="B411" t="s">
        <v>469</v>
      </c>
      <c r="C411">
        <v>0.94869999999999999</v>
      </c>
      <c r="D411">
        <v>0.45169999999999999</v>
      </c>
      <c r="E411">
        <v>0.79920000000000002</v>
      </c>
    </row>
    <row r="412" spans="1:5" x14ac:dyDescent="0.25">
      <c r="A412" t="s">
        <v>462</v>
      </c>
      <c r="B412" t="s">
        <v>470</v>
      </c>
      <c r="C412">
        <v>0.94869999999999999</v>
      </c>
      <c r="D412">
        <v>0.79059999999999997</v>
      </c>
      <c r="E412">
        <v>0.999</v>
      </c>
    </row>
    <row r="413" spans="1:5" x14ac:dyDescent="0.25">
      <c r="A413" t="s">
        <v>462</v>
      </c>
      <c r="B413" t="s">
        <v>471</v>
      </c>
      <c r="C413">
        <v>0.94869999999999999</v>
      </c>
      <c r="D413">
        <v>0.52700000000000002</v>
      </c>
      <c r="E413">
        <v>0.4995</v>
      </c>
    </row>
    <row r="414" spans="1:5" x14ac:dyDescent="0.25">
      <c r="A414" t="s">
        <v>462</v>
      </c>
      <c r="B414" t="s">
        <v>472</v>
      </c>
      <c r="C414">
        <v>0.94869999999999999</v>
      </c>
      <c r="D414">
        <v>1.7129000000000001</v>
      </c>
      <c r="E414">
        <v>0.999</v>
      </c>
    </row>
    <row r="415" spans="1:5" x14ac:dyDescent="0.25">
      <c r="A415" t="s">
        <v>462</v>
      </c>
      <c r="B415" t="s">
        <v>473</v>
      </c>
      <c r="C415">
        <v>0.94869999999999999</v>
      </c>
      <c r="D415">
        <v>0.90349999999999997</v>
      </c>
      <c r="E415">
        <v>1.37</v>
      </c>
    </row>
    <row r="416" spans="1:5" x14ac:dyDescent="0.25">
      <c r="A416" t="s">
        <v>462</v>
      </c>
      <c r="B416" t="s">
        <v>474</v>
      </c>
      <c r="C416">
        <v>0.94869999999999999</v>
      </c>
      <c r="D416">
        <v>1.6564000000000001</v>
      </c>
      <c r="E416">
        <v>1.1416999999999999</v>
      </c>
    </row>
    <row r="417" spans="1:5" x14ac:dyDescent="0.25">
      <c r="A417" t="s">
        <v>462</v>
      </c>
      <c r="B417" t="s">
        <v>475</v>
      </c>
      <c r="C417">
        <v>0.94869999999999999</v>
      </c>
      <c r="D417">
        <v>0.75290000000000001</v>
      </c>
      <c r="E417">
        <v>0.45669999999999999</v>
      </c>
    </row>
    <row r="418" spans="1:5" x14ac:dyDescent="0.25">
      <c r="A418" t="s">
        <v>462</v>
      </c>
      <c r="B418" t="s">
        <v>476</v>
      </c>
      <c r="C418">
        <v>0.94869999999999999</v>
      </c>
      <c r="D418">
        <v>1.3552</v>
      </c>
      <c r="E418">
        <v>0.9133</v>
      </c>
    </row>
    <row r="419" spans="1:5" x14ac:dyDescent="0.25">
      <c r="A419" t="s">
        <v>462</v>
      </c>
      <c r="B419" t="s">
        <v>477</v>
      </c>
      <c r="C419">
        <v>0.94869999999999999</v>
      </c>
      <c r="D419">
        <v>1.8069999999999999</v>
      </c>
      <c r="E419">
        <v>1.4842</v>
      </c>
    </row>
    <row r="420" spans="1:5" x14ac:dyDescent="0.25">
      <c r="A420" t="s">
        <v>462</v>
      </c>
      <c r="B420" t="s">
        <v>478</v>
      </c>
      <c r="C420">
        <v>0.94869999999999999</v>
      </c>
      <c r="D420">
        <v>0.75290000000000001</v>
      </c>
      <c r="E420">
        <v>1.0275000000000001</v>
      </c>
    </row>
    <row r="421" spans="1:5" x14ac:dyDescent="0.25">
      <c r="A421" t="s">
        <v>462</v>
      </c>
      <c r="B421" t="s">
        <v>479</v>
      </c>
      <c r="C421">
        <v>0.94869999999999999</v>
      </c>
      <c r="D421">
        <v>0.65880000000000005</v>
      </c>
      <c r="E421">
        <v>1.0989</v>
      </c>
    </row>
    <row r="422" spans="1:5" x14ac:dyDescent="0.25">
      <c r="A422" t="s">
        <v>462</v>
      </c>
      <c r="B422" t="s">
        <v>480</v>
      </c>
      <c r="C422">
        <v>0.94869999999999999</v>
      </c>
      <c r="D422">
        <v>1.5810999999999999</v>
      </c>
      <c r="E422">
        <v>1.1988000000000001</v>
      </c>
    </row>
    <row r="423" spans="1:5" x14ac:dyDescent="0.25">
      <c r="A423" t="s">
        <v>462</v>
      </c>
      <c r="B423" t="s">
        <v>481</v>
      </c>
      <c r="C423">
        <v>0.94869999999999999</v>
      </c>
      <c r="D423">
        <v>1.0541</v>
      </c>
      <c r="E423">
        <v>0.4995</v>
      </c>
    </row>
    <row r="424" spans="1:5" x14ac:dyDescent="0.25">
      <c r="A424" t="s">
        <v>462</v>
      </c>
      <c r="B424" t="s">
        <v>482</v>
      </c>
      <c r="C424">
        <v>0.94869999999999999</v>
      </c>
      <c r="D424">
        <v>2.2587000000000002</v>
      </c>
      <c r="E424">
        <v>0.68500000000000005</v>
      </c>
    </row>
    <row r="425" spans="1:5" x14ac:dyDescent="0.25">
      <c r="A425" t="s">
        <v>462</v>
      </c>
      <c r="B425" t="s">
        <v>483</v>
      </c>
      <c r="C425">
        <v>0.94869999999999999</v>
      </c>
      <c r="D425">
        <v>1.4494</v>
      </c>
      <c r="E425">
        <v>1.3985000000000001</v>
      </c>
    </row>
    <row r="426" spans="1:5" x14ac:dyDescent="0.25">
      <c r="A426" t="s">
        <v>462</v>
      </c>
      <c r="B426" t="s">
        <v>484</v>
      </c>
      <c r="C426">
        <v>0.94869999999999999</v>
      </c>
      <c r="D426">
        <v>0.52700000000000002</v>
      </c>
      <c r="E426">
        <v>1.0989</v>
      </c>
    </row>
    <row r="427" spans="1:5" x14ac:dyDescent="0.25">
      <c r="A427" t="s">
        <v>462</v>
      </c>
      <c r="B427" t="s">
        <v>485</v>
      </c>
      <c r="C427">
        <v>0.94869999999999999</v>
      </c>
      <c r="D427">
        <v>0.90349999999999997</v>
      </c>
      <c r="E427">
        <v>1.1416999999999999</v>
      </c>
    </row>
    <row r="428" spans="1:5" x14ac:dyDescent="0.25">
      <c r="A428" t="s">
        <v>462</v>
      </c>
      <c r="B428" t="s">
        <v>486</v>
      </c>
      <c r="C428">
        <v>0.94869999999999999</v>
      </c>
      <c r="D428">
        <v>1.3176000000000001</v>
      </c>
      <c r="E428">
        <v>1.0989</v>
      </c>
    </row>
    <row r="429" spans="1:5" x14ac:dyDescent="0.25">
      <c r="A429" t="s">
        <v>462</v>
      </c>
      <c r="B429" t="s">
        <v>487</v>
      </c>
      <c r="C429">
        <v>0.94869999999999999</v>
      </c>
      <c r="D429">
        <v>0.75290000000000001</v>
      </c>
      <c r="E429">
        <v>1.37</v>
      </c>
    </row>
    <row r="430" spans="1:5" x14ac:dyDescent="0.25">
      <c r="A430" t="s">
        <v>462</v>
      </c>
      <c r="B430" t="s">
        <v>488</v>
      </c>
      <c r="C430">
        <v>0.94869999999999999</v>
      </c>
      <c r="D430">
        <v>0.60229999999999995</v>
      </c>
      <c r="E430">
        <v>0.57079999999999997</v>
      </c>
    </row>
    <row r="431" spans="1:5" x14ac:dyDescent="0.25">
      <c r="A431" t="s">
        <v>489</v>
      </c>
      <c r="B431" t="s">
        <v>490</v>
      </c>
      <c r="C431">
        <v>1.3667</v>
      </c>
      <c r="D431">
        <v>0.97560000000000002</v>
      </c>
      <c r="E431">
        <v>1.0784</v>
      </c>
    </row>
    <row r="432" spans="1:5" x14ac:dyDescent="0.25">
      <c r="A432" t="s">
        <v>489</v>
      </c>
      <c r="B432" t="s">
        <v>491</v>
      </c>
      <c r="C432">
        <v>1.3667</v>
      </c>
      <c r="D432">
        <v>0.73170000000000002</v>
      </c>
      <c r="E432">
        <v>1.1765000000000001</v>
      </c>
    </row>
    <row r="433" spans="1:5" x14ac:dyDescent="0.25">
      <c r="A433" t="s">
        <v>489</v>
      </c>
      <c r="B433" t="s">
        <v>492</v>
      </c>
      <c r="C433">
        <v>1.3667</v>
      </c>
      <c r="D433">
        <v>0.439</v>
      </c>
      <c r="E433">
        <v>0.70589999999999997</v>
      </c>
    </row>
    <row r="434" spans="1:5" x14ac:dyDescent="0.25">
      <c r="A434" t="s">
        <v>489</v>
      </c>
      <c r="B434" t="s">
        <v>493</v>
      </c>
      <c r="C434">
        <v>1.3667</v>
      </c>
      <c r="D434">
        <v>1.0974999999999999</v>
      </c>
      <c r="E434">
        <v>0.88239999999999996</v>
      </c>
    </row>
    <row r="435" spans="1:5" x14ac:dyDescent="0.25">
      <c r="A435" t="s">
        <v>489</v>
      </c>
      <c r="B435" t="s">
        <v>494</v>
      </c>
      <c r="C435">
        <v>1.3667</v>
      </c>
      <c r="D435">
        <v>1.4634</v>
      </c>
      <c r="E435">
        <v>0.82350000000000001</v>
      </c>
    </row>
    <row r="436" spans="1:5" x14ac:dyDescent="0.25">
      <c r="A436" t="s">
        <v>489</v>
      </c>
      <c r="B436" t="s">
        <v>495</v>
      </c>
      <c r="C436">
        <v>1.3667</v>
      </c>
      <c r="D436">
        <v>0.58540000000000003</v>
      </c>
      <c r="E436">
        <v>0.70589999999999997</v>
      </c>
    </row>
    <row r="437" spans="1:5" x14ac:dyDescent="0.25">
      <c r="A437" t="s">
        <v>489</v>
      </c>
      <c r="B437" t="s">
        <v>496</v>
      </c>
      <c r="C437">
        <v>1.3667</v>
      </c>
      <c r="D437">
        <v>0.54879999999999995</v>
      </c>
      <c r="E437">
        <v>0.88239999999999996</v>
      </c>
    </row>
    <row r="438" spans="1:5" x14ac:dyDescent="0.25">
      <c r="A438" t="s">
        <v>489</v>
      </c>
      <c r="B438" t="s">
        <v>497</v>
      </c>
      <c r="C438">
        <v>1.3667</v>
      </c>
      <c r="D438">
        <v>0.73170000000000002</v>
      </c>
      <c r="E438">
        <v>1.8824000000000001</v>
      </c>
    </row>
    <row r="439" spans="1:5" x14ac:dyDescent="0.25">
      <c r="A439" t="s">
        <v>489</v>
      </c>
      <c r="B439" t="s">
        <v>498</v>
      </c>
      <c r="C439">
        <v>1.3667</v>
      </c>
      <c r="D439">
        <v>1.4634</v>
      </c>
      <c r="E439">
        <v>0.23530000000000001</v>
      </c>
    </row>
    <row r="440" spans="1:5" x14ac:dyDescent="0.25">
      <c r="A440" t="s">
        <v>489</v>
      </c>
      <c r="B440" t="s">
        <v>499</v>
      </c>
      <c r="C440">
        <v>1.3667</v>
      </c>
      <c r="D440">
        <v>1.9024000000000001</v>
      </c>
      <c r="E440">
        <v>0.70589999999999997</v>
      </c>
    </row>
    <row r="441" spans="1:5" x14ac:dyDescent="0.25">
      <c r="A441" t="s">
        <v>489</v>
      </c>
      <c r="B441" t="s">
        <v>500</v>
      </c>
      <c r="C441">
        <v>1.3667</v>
      </c>
      <c r="D441">
        <v>0.878</v>
      </c>
      <c r="E441">
        <v>1.7646999999999999</v>
      </c>
    </row>
    <row r="442" spans="1:5" x14ac:dyDescent="0.25">
      <c r="A442" t="s">
        <v>489</v>
      </c>
      <c r="B442" t="s">
        <v>501</v>
      </c>
      <c r="C442">
        <v>1.3667</v>
      </c>
      <c r="D442">
        <v>1.0974999999999999</v>
      </c>
      <c r="E442">
        <v>1.1765000000000001</v>
      </c>
    </row>
    <row r="443" spans="1:5" x14ac:dyDescent="0.25">
      <c r="A443" t="s">
        <v>502</v>
      </c>
      <c r="B443" t="s">
        <v>503</v>
      </c>
      <c r="C443">
        <v>1.0607</v>
      </c>
      <c r="D443">
        <v>0.94279999999999997</v>
      </c>
      <c r="E443">
        <v>1.1942999999999999</v>
      </c>
    </row>
    <row r="444" spans="1:5" x14ac:dyDescent="0.25">
      <c r="A444" t="s">
        <v>502</v>
      </c>
      <c r="B444" t="s">
        <v>504</v>
      </c>
      <c r="C444">
        <v>1.0607</v>
      </c>
      <c r="D444">
        <v>1.0878000000000001</v>
      </c>
      <c r="E444">
        <v>1.0376000000000001</v>
      </c>
    </row>
    <row r="445" spans="1:5" x14ac:dyDescent="0.25">
      <c r="A445" t="s">
        <v>502</v>
      </c>
      <c r="B445" t="s">
        <v>505</v>
      </c>
      <c r="C445">
        <v>1.0607</v>
      </c>
      <c r="D445">
        <v>1.0878000000000001</v>
      </c>
      <c r="E445">
        <v>0.64849999999999997</v>
      </c>
    </row>
    <row r="446" spans="1:5" x14ac:dyDescent="0.25">
      <c r="A446" t="s">
        <v>502</v>
      </c>
      <c r="B446" t="s">
        <v>506</v>
      </c>
      <c r="C446">
        <v>1.0607</v>
      </c>
      <c r="D446">
        <v>1.0213000000000001</v>
      </c>
      <c r="E446">
        <v>0.84299999999999997</v>
      </c>
    </row>
    <row r="447" spans="1:5" x14ac:dyDescent="0.25">
      <c r="A447" t="s">
        <v>502</v>
      </c>
      <c r="B447" t="s">
        <v>507</v>
      </c>
      <c r="C447">
        <v>1.0607</v>
      </c>
      <c r="D447">
        <v>0.94279999999999997</v>
      </c>
      <c r="E447">
        <v>1.3617999999999999</v>
      </c>
    </row>
    <row r="448" spans="1:5" x14ac:dyDescent="0.25">
      <c r="A448" t="s">
        <v>502</v>
      </c>
      <c r="B448" t="s">
        <v>508</v>
      </c>
      <c r="C448">
        <v>1.0607</v>
      </c>
      <c r="D448">
        <v>1.5954999999999999</v>
      </c>
      <c r="E448">
        <v>0.90790000000000004</v>
      </c>
    </row>
    <row r="449" spans="1:5" x14ac:dyDescent="0.25">
      <c r="A449" t="s">
        <v>502</v>
      </c>
      <c r="B449" t="s">
        <v>509</v>
      </c>
      <c r="C449">
        <v>1.0607</v>
      </c>
      <c r="D449">
        <v>0.51419999999999999</v>
      </c>
      <c r="E449">
        <v>1.2262</v>
      </c>
    </row>
    <row r="450" spans="1:5" x14ac:dyDescent="0.25">
      <c r="A450" t="s">
        <v>502</v>
      </c>
      <c r="B450" t="s">
        <v>510</v>
      </c>
      <c r="C450">
        <v>1.0607</v>
      </c>
      <c r="D450">
        <v>1.0153000000000001</v>
      </c>
      <c r="E450">
        <v>1.4915</v>
      </c>
    </row>
    <row r="451" spans="1:5" x14ac:dyDescent="0.25">
      <c r="A451" t="s">
        <v>502</v>
      </c>
      <c r="B451" t="s">
        <v>511</v>
      </c>
      <c r="C451">
        <v>1.0607</v>
      </c>
      <c r="D451">
        <v>0.79769999999999996</v>
      </c>
      <c r="E451">
        <v>0.51880000000000004</v>
      </c>
    </row>
    <row r="452" spans="1:5" x14ac:dyDescent="0.25">
      <c r="A452" t="s">
        <v>502</v>
      </c>
      <c r="B452" t="s">
        <v>512</v>
      </c>
      <c r="C452">
        <v>1.0607</v>
      </c>
      <c r="D452">
        <v>0.94279999999999997</v>
      </c>
      <c r="E452">
        <v>0.63229999999999997</v>
      </c>
    </row>
    <row r="453" spans="1:5" x14ac:dyDescent="0.25">
      <c r="A453" t="s">
        <v>502</v>
      </c>
      <c r="B453" t="s">
        <v>513</v>
      </c>
      <c r="C453">
        <v>1.0607</v>
      </c>
      <c r="D453">
        <v>2.1212</v>
      </c>
      <c r="E453">
        <v>0.56200000000000006</v>
      </c>
    </row>
    <row r="454" spans="1:5" x14ac:dyDescent="0.25">
      <c r="A454" t="s">
        <v>502</v>
      </c>
      <c r="B454" t="s">
        <v>514</v>
      </c>
      <c r="C454">
        <v>1.0607</v>
      </c>
      <c r="D454">
        <v>1.0285</v>
      </c>
      <c r="E454">
        <v>1.0729</v>
      </c>
    </row>
    <row r="455" spans="1:5" x14ac:dyDescent="0.25">
      <c r="A455" t="s">
        <v>502</v>
      </c>
      <c r="B455" t="s">
        <v>515</v>
      </c>
      <c r="C455">
        <v>1.0607</v>
      </c>
      <c r="D455">
        <v>1.0101</v>
      </c>
      <c r="E455">
        <v>1.0839000000000001</v>
      </c>
    </row>
    <row r="456" spans="1:5" x14ac:dyDescent="0.25">
      <c r="A456" t="s">
        <v>502</v>
      </c>
      <c r="B456" t="s">
        <v>516</v>
      </c>
      <c r="C456">
        <v>1.0607</v>
      </c>
      <c r="D456">
        <v>0.68569999999999998</v>
      </c>
      <c r="E456">
        <v>1.2262</v>
      </c>
    </row>
    <row r="457" spans="1:5" x14ac:dyDescent="0.25">
      <c r="A457" t="s">
        <v>502</v>
      </c>
      <c r="B457" t="s">
        <v>517</v>
      </c>
      <c r="C457">
        <v>1.0607</v>
      </c>
      <c r="D457">
        <v>1.0153000000000001</v>
      </c>
      <c r="E457">
        <v>0.84299999999999997</v>
      </c>
    </row>
    <row r="458" spans="1:5" x14ac:dyDescent="0.25">
      <c r="A458" t="s">
        <v>502</v>
      </c>
      <c r="B458" t="s">
        <v>518</v>
      </c>
      <c r="C458">
        <v>1.0607</v>
      </c>
      <c r="D458">
        <v>0.78559999999999997</v>
      </c>
      <c r="E458">
        <v>1.1240000000000001</v>
      </c>
    </row>
    <row r="459" spans="1:5" x14ac:dyDescent="0.25">
      <c r="A459" t="s">
        <v>502</v>
      </c>
      <c r="B459" t="s">
        <v>519</v>
      </c>
      <c r="C459">
        <v>1.0607</v>
      </c>
      <c r="D459">
        <v>1.1999</v>
      </c>
      <c r="E459">
        <v>0.84299999999999997</v>
      </c>
    </row>
    <row r="460" spans="1:5" x14ac:dyDescent="0.25">
      <c r="A460" t="s">
        <v>502</v>
      </c>
      <c r="B460" t="s">
        <v>520</v>
      </c>
      <c r="C460">
        <v>1.0607</v>
      </c>
      <c r="D460">
        <v>0.78559999999999997</v>
      </c>
      <c r="E460">
        <v>1.405</v>
      </c>
    </row>
    <row r="461" spans="1:5" x14ac:dyDescent="0.25">
      <c r="A461" t="s">
        <v>502</v>
      </c>
      <c r="B461" t="s">
        <v>521</v>
      </c>
      <c r="C461">
        <v>1.0607</v>
      </c>
      <c r="D461">
        <v>0.74080000000000001</v>
      </c>
      <c r="E461">
        <v>1.0839000000000001</v>
      </c>
    </row>
    <row r="462" spans="1:5" x14ac:dyDescent="0.25">
      <c r="A462" t="s">
        <v>502</v>
      </c>
      <c r="B462" t="s">
        <v>522</v>
      </c>
      <c r="C462">
        <v>1.0607</v>
      </c>
      <c r="D462">
        <v>0.62849999999999995</v>
      </c>
      <c r="E462">
        <v>0.9133</v>
      </c>
    </row>
    <row r="463" spans="1:5" x14ac:dyDescent="0.25">
      <c r="A463" t="s">
        <v>523</v>
      </c>
      <c r="B463" t="s">
        <v>524</v>
      </c>
      <c r="C463">
        <v>1.2321</v>
      </c>
      <c r="D463">
        <v>0.69569999999999999</v>
      </c>
      <c r="E463">
        <v>0.98160000000000003</v>
      </c>
    </row>
    <row r="464" spans="1:5" x14ac:dyDescent="0.25">
      <c r="A464" t="s">
        <v>523</v>
      </c>
      <c r="B464" t="s">
        <v>525</v>
      </c>
      <c r="C464">
        <v>1.2321</v>
      </c>
      <c r="D464">
        <v>0.92759999999999998</v>
      </c>
      <c r="E464">
        <v>1.4722999999999999</v>
      </c>
    </row>
    <row r="465" spans="1:5" x14ac:dyDescent="0.25">
      <c r="A465" t="s">
        <v>523</v>
      </c>
      <c r="B465" t="s">
        <v>526</v>
      </c>
      <c r="C465">
        <v>1.2321</v>
      </c>
      <c r="D465">
        <v>1.3914</v>
      </c>
      <c r="E465">
        <v>0.88339999999999996</v>
      </c>
    </row>
    <row r="466" spans="1:5" x14ac:dyDescent="0.25">
      <c r="A466" t="s">
        <v>523</v>
      </c>
      <c r="B466" t="s">
        <v>527</v>
      </c>
      <c r="C466">
        <v>1.2321</v>
      </c>
      <c r="D466">
        <v>0.57969999999999999</v>
      </c>
      <c r="E466">
        <v>1.3742000000000001</v>
      </c>
    </row>
    <row r="467" spans="1:5" x14ac:dyDescent="0.25">
      <c r="A467" t="s">
        <v>523</v>
      </c>
      <c r="B467" t="s">
        <v>528</v>
      </c>
      <c r="C467">
        <v>1.2321</v>
      </c>
      <c r="D467">
        <v>0.81159999999999999</v>
      </c>
      <c r="E467">
        <v>1.4722999999999999</v>
      </c>
    </row>
    <row r="468" spans="1:5" x14ac:dyDescent="0.25">
      <c r="A468" t="s">
        <v>523</v>
      </c>
      <c r="B468" t="s">
        <v>529</v>
      </c>
      <c r="C468">
        <v>1.2321</v>
      </c>
      <c r="D468">
        <v>0.81159999999999999</v>
      </c>
      <c r="E468">
        <v>0.68710000000000004</v>
      </c>
    </row>
    <row r="469" spans="1:5" x14ac:dyDescent="0.25">
      <c r="A469" t="s">
        <v>523</v>
      </c>
      <c r="B469" t="s">
        <v>530</v>
      </c>
      <c r="C469">
        <v>1.2321</v>
      </c>
      <c r="D469">
        <v>2.0870000000000002</v>
      </c>
      <c r="E469">
        <v>0.7853</v>
      </c>
    </row>
    <row r="470" spans="1:5" x14ac:dyDescent="0.25">
      <c r="A470" t="s">
        <v>523</v>
      </c>
      <c r="B470" t="s">
        <v>531</v>
      </c>
      <c r="C470">
        <v>1.2321</v>
      </c>
      <c r="D470">
        <v>0.46379999999999999</v>
      </c>
      <c r="E470">
        <v>0.68710000000000004</v>
      </c>
    </row>
    <row r="471" spans="1:5" x14ac:dyDescent="0.25">
      <c r="A471" t="s">
        <v>523</v>
      </c>
      <c r="B471" t="s">
        <v>532</v>
      </c>
      <c r="C471">
        <v>1.2321</v>
      </c>
      <c r="D471">
        <v>0.46379999999999999</v>
      </c>
      <c r="E471">
        <v>0.7853</v>
      </c>
    </row>
    <row r="472" spans="1:5" x14ac:dyDescent="0.25">
      <c r="A472" t="s">
        <v>523</v>
      </c>
      <c r="B472" t="s">
        <v>533</v>
      </c>
      <c r="C472">
        <v>1.2321</v>
      </c>
      <c r="D472">
        <v>0.2319</v>
      </c>
      <c r="E472">
        <v>1.5705</v>
      </c>
    </row>
    <row r="473" spans="1:5" x14ac:dyDescent="0.25">
      <c r="A473" t="s">
        <v>523</v>
      </c>
      <c r="B473" t="s">
        <v>534</v>
      </c>
      <c r="C473">
        <v>1.2321</v>
      </c>
      <c r="D473">
        <v>1.8551</v>
      </c>
      <c r="E473">
        <v>0.58889999999999998</v>
      </c>
    </row>
    <row r="474" spans="1:5" x14ac:dyDescent="0.25">
      <c r="A474" t="s">
        <v>523</v>
      </c>
      <c r="B474" t="s">
        <v>535</v>
      </c>
      <c r="C474">
        <v>1.2321</v>
      </c>
      <c r="D474">
        <v>1.6232</v>
      </c>
      <c r="E474">
        <v>0.58889999999999998</v>
      </c>
    </row>
    <row r="475" spans="1:5" x14ac:dyDescent="0.25">
      <c r="A475" t="s">
        <v>523</v>
      </c>
      <c r="B475" t="s">
        <v>536</v>
      </c>
      <c r="C475">
        <v>1.2321</v>
      </c>
      <c r="D475">
        <v>1.5073000000000001</v>
      </c>
      <c r="E475">
        <v>1.0797000000000001</v>
      </c>
    </row>
    <row r="476" spans="1:5" x14ac:dyDescent="0.25">
      <c r="A476" t="s">
        <v>523</v>
      </c>
      <c r="B476" t="s">
        <v>537</v>
      </c>
      <c r="C476">
        <v>1.2321</v>
      </c>
      <c r="D476">
        <v>1.8551</v>
      </c>
      <c r="E476">
        <v>1.1778999999999999</v>
      </c>
    </row>
    <row r="477" spans="1:5" x14ac:dyDescent="0.25">
      <c r="A477" t="s">
        <v>523</v>
      </c>
      <c r="B477" t="s">
        <v>538</v>
      </c>
      <c r="C477">
        <v>1.2321</v>
      </c>
      <c r="D477">
        <v>0.2319</v>
      </c>
      <c r="E477">
        <v>0.98160000000000003</v>
      </c>
    </row>
    <row r="478" spans="1:5" x14ac:dyDescent="0.25">
      <c r="A478" t="s">
        <v>523</v>
      </c>
      <c r="B478" t="s">
        <v>539</v>
      </c>
      <c r="C478">
        <v>1.2321</v>
      </c>
      <c r="D478">
        <v>0.46379999999999999</v>
      </c>
      <c r="E478">
        <v>0.88339999999999996</v>
      </c>
    </row>
    <row r="479" spans="1:5" x14ac:dyDescent="0.25">
      <c r="A479" t="s">
        <v>540</v>
      </c>
      <c r="B479" t="s">
        <v>541</v>
      </c>
      <c r="C479">
        <v>1.1818</v>
      </c>
      <c r="D479">
        <v>1.1282000000000001</v>
      </c>
      <c r="E479">
        <v>0.78569999999999995</v>
      </c>
    </row>
    <row r="480" spans="1:5" x14ac:dyDescent="0.25">
      <c r="A480" t="s">
        <v>540</v>
      </c>
      <c r="B480" t="s">
        <v>542</v>
      </c>
      <c r="C480">
        <v>1.1818</v>
      </c>
      <c r="D480">
        <v>0.33850000000000002</v>
      </c>
      <c r="E480">
        <v>1.0775999999999999</v>
      </c>
    </row>
    <row r="481" spans="1:5" x14ac:dyDescent="0.25">
      <c r="A481" t="s">
        <v>540</v>
      </c>
      <c r="B481" t="s">
        <v>543</v>
      </c>
      <c r="C481">
        <v>1.1818</v>
      </c>
      <c r="D481">
        <v>1.1282000000000001</v>
      </c>
      <c r="E481">
        <v>1.2346999999999999</v>
      </c>
    </row>
    <row r="482" spans="1:5" x14ac:dyDescent="0.25">
      <c r="A482" t="s">
        <v>540</v>
      </c>
      <c r="B482" t="s">
        <v>544</v>
      </c>
      <c r="C482">
        <v>1.1818</v>
      </c>
      <c r="D482">
        <v>2.7077</v>
      </c>
      <c r="E482">
        <v>0.26939999999999997</v>
      </c>
    </row>
    <row r="483" spans="1:5" x14ac:dyDescent="0.25">
      <c r="A483" t="s">
        <v>540</v>
      </c>
      <c r="B483" t="s">
        <v>545</v>
      </c>
      <c r="C483">
        <v>1.1818</v>
      </c>
      <c r="D483">
        <v>1.0154000000000001</v>
      </c>
      <c r="E483">
        <v>0.26939999999999997</v>
      </c>
    </row>
    <row r="484" spans="1:5" x14ac:dyDescent="0.25">
      <c r="A484" t="s">
        <v>540</v>
      </c>
      <c r="B484" t="s">
        <v>546</v>
      </c>
      <c r="C484">
        <v>1.1818</v>
      </c>
      <c r="D484">
        <v>0.98719999999999997</v>
      </c>
      <c r="E484">
        <v>1.2346999999999999</v>
      </c>
    </row>
    <row r="485" spans="1:5" x14ac:dyDescent="0.25">
      <c r="A485" t="s">
        <v>540</v>
      </c>
      <c r="B485" t="s">
        <v>547</v>
      </c>
      <c r="C485">
        <v>1.1818</v>
      </c>
      <c r="D485">
        <v>0.98719999999999997</v>
      </c>
      <c r="E485">
        <v>1.1225000000000001</v>
      </c>
    </row>
    <row r="486" spans="1:5" x14ac:dyDescent="0.25">
      <c r="A486" t="s">
        <v>540</v>
      </c>
      <c r="B486" t="s">
        <v>548</v>
      </c>
      <c r="C486">
        <v>1.1818</v>
      </c>
      <c r="D486">
        <v>1.1846000000000001</v>
      </c>
      <c r="E486">
        <v>0.67349999999999999</v>
      </c>
    </row>
    <row r="487" spans="1:5" x14ac:dyDescent="0.25">
      <c r="A487" t="s">
        <v>540</v>
      </c>
      <c r="B487" t="s">
        <v>549</v>
      </c>
      <c r="C487">
        <v>1.1818</v>
      </c>
      <c r="D487">
        <v>1.0154000000000001</v>
      </c>
      <c r="E487">
        <v>0.94289999999999996</v>
      </c>
    </row>
    <row r="488" spans="1:5" x14ac:dyDescent="0.25">
      <c r="A488" t="s">
        <v>540</v>
      </c>
      <c r="B488" t="s">
        <v>550</v>
      </c>
      <c r="C488">
        <v>1.1818</v>
      </c>
      <c r="D488">
        <v>0.14099999999999999</v>
      </c>
      <c r="E488">
        <v>1.1225000000000001</v>
      </c>
    </row>
    <row r="489" spans="1:5" x14ac:dyDescent="0.25">
      <c r="A489" t="s">
        <v>540</v>
      </c>
      <c r="B489" t="s">
        <v>551</v>
      </c>
      <c r="C489">
        <v>1.1818</v>
      </c>
      <c r="D489">
        <v>0.33850000000000002</v>
      </c>
      <c r="E489">
        <v>2.0205000000000002</v>
      </c>
    </row>
    <row r="490" spans="1:5" x14ac:dyDescent="0.25">
      <c r="A490" t="s">
        <v>540</v>
      </c>
      <c r="B490" t="s">
        <v>552</v>
      </c>
      <c r="C490">
        <v>1.1818</v>
      </c>
      <c r="D490">
        <v>1.1282000000000001</v>
      </c>
      <c r="E490">
        <v>1.1225000000000001</v>
      </c>
    </row>
    <row r="491" spans="1:5" x14ac:dyDescent="0.25">
      <c r="A491" t="s">
        <v>553</v>
      </c>
      <c r="B491" t="s">
        <v>554</v>
      </c>
      <c r="C491">
        <v>1.1087</v>
      </c>
      <c r="D491">
        <v>0.67649999999999999</v>
      </c>
      <c r="E491">
        <v>1.4039999999999999</v>
      </c>
    </row>
    <row r="492" spans="1:5" x14ac:dyDescent="0.25">
      <c r="A492" t="s">
        <v>553</v>
      </c>
      <c r="B492" t="s">
        <v>555</v>
      </c>
      <c r="C492">
        <v>1.1087</v>
      </c>
      <c r="D492">
        <v>0.82</v>
      </c>
      <c r="E492">
        <v>1.0210999999999999</v>
      </c>
    </row>
    <row r="493" spans="1:5" x14ac:dyDescent="0.25">
      <c r="A493" t="s">
        <v>553</v>
      </c>
      <c r="B493" t="s">
        <v>556</v>
      </c>
      <c r="C493">
        <v>1.1087</v>
      </c>
      <c r="D493">
        <v>0.82679999999999998</v>
      </c>
      <c r="E493">
        <v>0.46800000000000003</v>
      </c>
    </row>
    <row r="494" spans="1:5" x14ac:dyDescent="0.25">
      <c r="A494" t="s">
        <v>553</v>
      </c>
      <c r="B494" t="s">
        <v>557</v>
      </c>
      <c r="C494">
        <v>1.1087</v>
      </c>
      <c r="D494">
        <v>1.2299</v>
      </c>
      <c r="E494">
        <v>0.29170000000000001</v>
      </c>
    </row>
    <row r="495" spans="1:5" x14ac:dyDescent="0.25">
      <c r="A495" t="s">
        <v>553</v>
      </c>
      <c r="B495" t="s">
        <v>558</v>
      </c>
      <c r="C495">
        <v>1.1087</v>
      </c>
      <c r="D495">
        <v>1.3119000000000001</v>
      </c>
      <c r="E495">
        <v>1.167</v>
      </c>
    </row>
    <row r="496" spans="1:5" x14ac:dyDescent="0.25">
      <c r="A496" t="s">
        <v>553</v>
      </c>
      <c r="B496" t="s">
        <v>559</v>
      </c>
      <c r="C496">
        <v>1.1087</v>
      </c>
      <c r="D496">
        <v>0.67649999999999999</v>
      </c>
      <c r="E496">
        <v>1.2035</v>
      </c>
    </row>
    <row r="497" spans="1:5" x14ac:dyDescent="0.25">
      <c r="A497" t="s">
        <v>553</v>
      </c>
      <c r="B497" t="s">
        <v>560</v>
      </c>
      <c r="C497">
        <v>1.1087</v>
      </c>
      <c r="D497">
        <v>1.3119000000000001</v>
      </c>
      <c r="E497">
        <v>0.94820000000000004</v>
      </c>
    </row>
    <row r="498" spans="1:5" x14ac:dyDescent="0.25">
      <c r="A498" t="s">
        <v>553</v>
      </c>
      <c r="B498" t="s">
        <v>561</v>
      </c>
      <c r="C498">
        <v>1.1087</v>
      </c>
      <c r="D498">
        <v>0.90200000000000002</v>
      </c>
      <c r="E498">
        <v>1.7383</v>
      </c>
    </row>
    <row r="499" spans="1:5" x14ac:dyDescent="0.25">
      <c r="A499" t="s">
        <v>553</v>
      </c>
      <c r="B499" t="s">
        <v>562</v>
      </c>
      <c r="C499">
        <v>1.1087</v>
      </c>
      <c r="D499">
        <v>1.6398999999999999</v>
      </c>
      <c r="E499">
        <v>0.65639999999999998</v>
      </c>
    </row>
    <row r="500" spans="1:5" x14ac:dyDescent="0.25">
      <c r="A500" t="s">
        <v>553</v>
      </c>
      <c r="B500" t="s">
        <v>563</v>
      </c>
      <c r="C500">
        <v>1.1087</v>
      </c>
      <c r="D500">
        <v>1.0659000000000001</v>
      </c>
      <c r="E500">
        <v>1.0210999999999999</v>
      </c>
    </row>
    <row r="501" spans="1:5" x14ac:dyDescent="0.25">
      <c r="A501" t="s">
        <v>553</v>
      </c>
      <c r="B501" t="s">
        <v>564</v>
      </c>
      <c r="C501">
        <v>1.1087</v>
      </c>
      <c r="D501">
        <v>0.90200000000000002</v>
      </c>
      <c r="E501">
        <v>1.0697000000000001</v>
      </c>
    </row>
    <row r="502" spans="1:5" x14ac:dyDescent="0.25">
      <c r="A502" t="s">
        <v>553</v>
      </c>
      <c r="B502" t="s">
        <v>565</v>
      </c>
      <c r="C502">
        <v>1.1087</v>
      </c>
      <c r="D502">
        <v>0.75160000000000005</v>
      </c>
      <c r="E502">
        <v>0.93600000000000005</v>
      </c>
    </row>
    <row r="503" spans="1:5" x14ac:dyDescent="0.25">
      <c r="A503" t="s">
        <v>566</v>
      </c>
      <c r="B503" t="s">
        <v>567</v>
      </c>
      <c r="C503">
        <v>1.2</v>
      </c>
      <c r="D503">
        <v>1.0119</v>
      </c>
      <c r="E503">
        <v>0.99390000000000001</v>
      </c>
    </row>
    <row r="504" spans="1:5" x14ac:dyDescent="0.25">
      <c r="A504" t="s">
        <v>566</v>
      </c>
      <c r="B504" t="s">
        <v>568</v>
      </c>
      <c r="C504">
        <v>1.2</v>
      </c>
      <c r="D504">
        <v>1.0713999999999999</v>
      </c>
      <c r="E504">
        <v>0.88929999999999998</v>
      </c>
    </row>
    <row r="505" spans="1:5" x14ac:dyDescent="0.25">
      <c r="A505" t="s">
        <v>566</v>
      </c>
      <c r="B505" t="s">
        <v>569</v>
      </c>
      <c r="C505">
        <v>1.2</v>
      </c>
      <c r="D505">
        <v>1.25</v>
      </c>
      <c r="E505">
        <v>1.0462</v>
      </c>
    </row>
    <row r="506" spans="1:5" x14ac:dyDescent="0.25">
      <c r="A506" t="s">
        <v>566</v>
      </c>
      <c r="B506" t="s">
        <v>570</v>
      </c>
      <c r="C506">
        <v>1.2</v>
      </c>
      <c r="D506">
        <v>1</v>
      </c>
      <c r="E506">
        <v>1.0741000000000001</v>
      </c>
    </row>
    <row r="507" spans="1:5" x14ac:dyDescent="0.25">
      <c r="A507" t="s">
        <v>566</v>
      </c>
      <c r="B507" t="s">
        <v>571</v>
      </c>
      <c r="C507">
        <v>1.2</v>
      </c>
      <c r="D507">
        <v>1</v>
      </c>
      <c r="E507">
        <v>1.0253000000000001</v>
      </c>
    </row>
    <row r="508" spans="1:5" x14ac:dyDescent="0.25">
      <c r="A508" t="s">
        <v>566</v>
      </c>
      <c r="B508" t="s">
        <v>572</v>
      </c>
      <c r="C508">
        <v>1.2</v>
      </c>
      <c r="D508">
        <v>0.65480000000000005</v>
      </c>
      <c r="E508">
        <v>1.5169999999999999</v>
      </c>
    </row>
    <row r="509" spans="1:5" x14ac:dyDescent="0.25">
      <c r="A509" t="s">
        <v>566</v>
      </c>
      <c r="B509" t="s">
        <v>573</v>
      </c>
      <c r="C509">
        <v>1.2</v>
      </c>
      <c r="D509">
        <v>1.2222</v>
      </c>
      <c r="E509">
        <v>0.53700000000000003</v>
      </c>
    </row>
    <row r="510" spans="1:5" x14ac:dyDescent="0.25">
      <c r="A510" t="s">
        <v>566</v>
      </c>
      <c r="B510" t="s">
        <v>574</v>
      </c>
      <c r="C510">
        <v>1.2</v>
      </c>
      <c r="D510">
        <v>0.83330000000000004</v>
      </c>
      <c r="E510">
        <v>0.68</v>
      </c>
    </row>
    <row r="511" spans="1:5" x14ac:dyDescent="0.25">
      <c r="A511" t="s">
        <v>566</v>
      </c>
      <c r="B511" t="s">
        <v>575</v>
      </c>
      <c r="C511">
        <v>1.2</v>
      </c>
      <c r="D511">
        <v>1.2222</v>
      </c>
      <c r="E511">
        <v>1.0741000000000001</v>
      </c>
    </row>
    <row r="512" spans="1:5" x14ac:dyDescent="0.25">
      <c r="A512" t="s">
        <v>566</v>
      </c>
      <c r="B512" t="s">
        <v>576</v>
      </c>
      <c r="C512">
        <v>1.2</v>
      </c>
      <c r="D512">
        <v>0.72219999999999995</v>
      </c>
      <c r="E512">
        <v>1.1717</v>
      </c>
    </row>
    <row r="513" spans="1:5" x14ac:dyDescent="0.25">
      <c r="A513" t="s">
        <v>577</v>
      </c>
      <c r="B513" t="s">
        <v>578</v>
      </c>
      <c r="C513">
        <v>1.1342000000000001</v>
      </c>
      <c r="D513">
        <v>0.9405</v>
      </c>
      <c r="E513">
        <v>0.9274</v>
      </c>
    </row>
    <row r="514" spans="1:5" x14ac:dyDescent="0.25">
      <c r="A514" t="s">
        <v>577</v>
      </c>
      <c r="B514" t="s">
        <v>579</v>
      </c>
      <c r="C514">
        <v>1.1342000000000001</v>
      </c>
      <c r="D514">
        <v>1.0469999999999999</v>
      </c>
      <c r="E514">
        <v>0.96609999999999996</v>
      </c>
    </row>
    <row r="515" spans="1:5" x14ac:dyDescent="0.25">
      <c r="A515" t="s">
        <v>577</v>
      </c>
      <c r="B515" t="s">
        <v>580</v>
      </c>
      <c r="C515">
        <v>1.1342000000000001</v>
      </c>
      <c r="D515">
        <v>0.88170000000000004</v>
      </c>
      <c r="E515">
        <v>0.81830000000000003</v>
      </c>
    </row>
    <row r="516" spans="1:5" x14ac:dyDescent="0.25">
      <c r="A516" t="s">
        <v>577</v>
      </c>
      <c r="B516" t="s">
        <v>581</v>
      </c>
      <c r="C516">
        <v>1.1342000000000001</v>
      </c>
      <c r="D516">
        <v>0.58779999999999999</v>
      </c>
      <c r="E516">
        <v>0.72130000000000005</v>
      </c>
    </row>
    <row r="517" spans="1:5" x14ac:dyDescent="0.25">
      <c r="A517" t="s">
        <v>577</v>
      </c>
      <c r="B517" t="s">
        <v>582</v>
      </c>
      <c r="C517">
        <v>1.1342000000000001</v>
      </c>
      <c r="D517">
        <v>0.99919999999999998</v>
      </c>
      <c r="E517">
        <v>0.9274</v>
      </c>
    </row>
    <row r="518" spans="1:5" x14ac:dyDescent="0.25">
      <c r="A518" t="s">
        <v>577</v>
      </c>
      <c r="B518" t="s">
        <v>583</v>
      </c>
      <c r="C518">
        <v>1.1342000000000001</v>
      </c>
      <c r="D518">
        <v>1.2674000000000001</v>
      </c>
      <c r="E518">
        <v>0.67630000000000001</v>
      </c>
    </row>
    <row r="519" spans="1:5" x14ac:dyDescent="0.25">
      <c r="A519" t="s">
        <v>577</v>
      </c>
      <c r="B519" t="s">
        <v>584</v>
      </c>
      <c r="C519">
        <v>1.1342000000000001</v>
      </c>
      <c r="D519">
        <v>0.7641</v>
      </c>
      <c r="E519">
        <v>0.87590000000000001</v>
      </c>
    </row>
    <row r="520" spans="1:5" x14ac:dyDescent="0.25">
      <c r="A520" t="s">
        <v>577</v>
      </c>
      <c r="B520" t="s">
        <v>585</v>
      </c>
      <c r="C520">
        <v>1.1342000000000001</v>
      </c>
      <c r="D520">
        <v>1.9838</v>
      </c>
      <c r="E520">
        <v>0.43469999999999998</v>
      </c>
    </row>
    <row r="521" spans="1:5" x14ac:dyDescent="0.25">
      <c r="A521" t="s">
        <v>577</v>
      </c>
      <c r="B521" t="s">
        <v>586</v>
      </c>
      <c r="C521">
        <v>1.1342000000000001</v>
      </c>
      <c r="D521">
        <v>0.93679999999999997</v>
      </c>
      <c r="E521">
        <v>0.62790000000000001</v>
      </c>
    </row>
    <row r="522" spans="1:5" x14ac:dyDescent="0.25">
      <c r="A522" t="s">
        <v>577</v>
      </c>
      <c r="B522" t="s">
        <v>587</v>
      </c>
      <c r="C522">
        <v>1.1342000000000001</v>
      </c>
      <c r="D522">
        <v>0.47020000000000001</v>
      </c>
      <c r="E522">
        <v>1.5457000000000001</v>
      </c>
    </row>
    <row r="523" spans="1:5" x14ac:dyDescent="0.25">
      <c r="A523" t="s">
        <v>577</v>
      </c>
      <c r="B523" t="s">
        <v>588</v>
      </c>
      <c r="C523">
        <v>1.1342000000000001</v>
      </c>
      <c r="D523">
        <v>0.71640000000000004</v>
      </c>
      <c r="E523">
        <v>0.86950000000000005</v>
      </c>
    </row>
    <row r="524" spans="1:5" x14ac:dyDescent="0.25">
      <c r="A524" t="s">
        <v>577</v>
      </c>
      <c r="B524" t="s">
        <v>589</v>
      </c>
      <c r="C524">
        <v>1.1342000000000001</v>
      </c>
      <c r="D524">
        <v>1.2343999999999999</v>
      </c>
      <c r="E524">
        <v>0.72130000000000005</v>
      </c>
    </row>
    <row r="525" spans="1:5" x14ac:dyDescent="0.25">
      <c r="A525" t="s">
        <v>577</v>
      </c>
      <c r="B525" t="s">
        <v>590</v>
      </c>
      <c r="C525">
        <v>1.1342000000000001</v>
      </c>
      <c r="D525">
        <v>1.0469999999999999</v>
      </c>
      <c r="E525">
        <v>1.0144</v>
      </c>
    </row>
    <row r="526" spans="1:5" x14ac:dyDescent="0.25">
      <c r="A526" t="s">
        <v>577</v>
      </c>
      <c r="B526" t="s">
        <v>591</v>
      </c>
      <c r="C526">
        <v>1.1342000000000001</v>
      </c>
      <c r="D526">
        <v>1.1168</v>
      </c>
      <c r="E526">
        <v>1.3395999999999999</v>
      </c>
    </row>
    <row r="527" spans="1:5" x14ac:dyDescent="0.25">
      <c r="A527" t="s">
        <v>577</v>
      </c>
      <c r="B527" t="s">
        <v>592</v>
      </c>
      <c r="C527">
        <v>1.1342000000000001</v>
      </c>
      <c r="D527">
        <v>0.58779999999999999</v>
      </c>
      <c r="E527">
        <v>1.2881</v>
      </c>
    </row>
    <row r="528" spans="1:5" x14ac:dyDescent="0.25">
      <c r="A528" t="s">
        <v>577</v>
      </c>
      <c r="B528" t="s">
        <v>593</v>
      </c>
      <c r="C528">
        <v>1.1342000000000001</v>
      </c>
      <c r="D528">
        <v>0.88170000000000004</v>
      </c>
      <c r="E528">
        <v>0.91779999999999995</v>
      </c>
    </row>
    <row r="529" spans="1:5" x14ac:dyDescent="0.25">
      <c r="A529" t="s">
        <v>577</v>
      </c>
      <c r="B529" t="s">
        <v>594</v>
      </c>
      <c r="C529">
        <v>1.1342000000000001</v>
      </c>
      <c r="D529">
        <v>0.8266</v>
      </c>
      <c r="E529">
        <v>1.4974000000000001</v>
      </c>
    </row>
    <row r="530" spans="1:5" x14ac:dyDescent="0.25">
      <c r="A530" t="s">
        <v>577</v>
      </c>
      <c r="B530" t="s">
        <v>595</v>
      </c>
      <c r="C530">
        <v>1.1342000000000001</v>
      </c>
      <c r="D530">
        <v>1.3775999999999999</v>
      </c>
      <c r="E530">
        <v>0.96609999999999996</v>
      </c>
    </row>
    <row r="531" spans="1:5" x14ac:dyDescent="0.25">
      <c r="A531" t="s">
        <v>577</v>
      </c>
      <c r="B531" t="s">
        <v>596</v>
      </c>
      <c r="C531">
        <v>1.1342000000000001</v>
      </c>
      <c r="D531">
        <v>1.7634000000000001</v>
      </c>
      <c r="E531">
        <v>0.91779999999999995</v>
      </c>
    </row>
    <row r="532" spans="1:5" x14ac:dyDescent="0.25">
      <c r="A532" t="s">
        <v>577</v>
      </c>
      <c r="B532" t="s">
        <v>597</v>
      </c>
      <c r="C532">
        <v>1.1342000000000001</v>
      </c>
      <c r="D532">
        <v>0.49590000000000001</v>
      </c>
      <c r="E532">
        <v>1.9803999999999999</v>
      </c>
    </row>
    <row r="533" spans="1:5" x14ac:dyDescent="0.25">
      <c r="A533" t="s">
        <v>598</v>
      </c>
      <c r="B533" t="s">
        <v>599</v>
      </c>
      <c r="C533">
        <v>1.0585</v>
      </c>
      <c r="D533">
        <v>0.94469999999999998</v>
      </c>
      <c r="E533">
        <v>1.4730000000000001</v>
      </c>
    </row>
    <row r="534" spans="1:5" x14ac:dyDescent="0.25">
      <c r="A534" t="s">
        <v>598</v>
      </c>
      <c r="B534" t="s">
        <v>600</v>
      </c>
      <c r="C534">
        <v>1.0585</v>
      </c>
      <c r="D534">
        <v>0.89219999999999999</v>
      </c>
      <c r="E534">
        <v>0.71550000000000002</v>
      </c>
    </row>
    <row r="535" spans="1:5" x14ac:dyDescent="0.25">
      <c r="A535" t="s">
        <v>598</v>
      </c>
      <c r="B535" t="s">
        <v>601</v>
      </c>
      <c r="C535">
        <v>1.0585</v>
      </c>
      <c r="D535">
        <v>1.3425</v>
      </c>
      <c r="E535">
        <v>0.86609999999999998</v>
      </c>
    </row>
    <row r="536" spans="1:5" x14ac:dyDescent="0.25">
      <c r="A536" t="s">
        <v>598</v>
      </c>
      <c r="B536" t="s">
        <v>602</v>
      </c>
      <c r="C536">
        <v>1.0585</v>
      </c>
      <c r="D536">
        <v>1.2282</v>
      </c>
      <c r="E536">
        <v>0.85860000000000003</v>
      </c>
    </row>
    <row r="537" spans="1:5" x14ac:dyDescent="0.25">
      <c r="A537" t="s">
        <v>598</v>
      </c>
      <c r="B537" t="s">
        <v>603</v>
      </c>
      <c r="C537">
        <v>1.0585</v>
      </c>
      <c r="D537">
        <v>0.61129999999999995</v>
      </c>
      <c r="E537">
        <v>1.2625999999999999</v>
      </c>
    </row>
    <row r="538" spans="1:5" x14ac:dyDescent="0.25">
      <c r="A538" t="s">
        <v>598</v>
      </c>
      <c r="B538" t="s">
        <v>604</v>
      </c>
      <c r="C538">
        <v>1.0585</v>
      </c>
      <c r="D538">
        <v>1.0736000000000001</v>
      </c>
      <c r="E538">
        <v>0.6179</v>
      </c>
    </row>
    <row r="539" spans="1:5" x14ac:dyDescent="0.25">
      <c r="A539" t="s">
        <v>598</v>
      </c>
      <c r="B539" t="s">
        <v>605</v>
      </c>
      <c r="C539">
        <v>1.0585</v>
      </c>
      <c r="D539">
        <v>1.1809000000000001</v>
      </c>
      <c r="E539">
        <v>0.89429999999999998</v>
      </c>
    </row>
    <row r="540" spans="1:5" x14ac:dyDescent="0.25">
      <c r="A540" t="s">
        <v>598</v>
      </c>
      <c r="B540" t="s">
        <v>606</v>
      </c>
      <c r="C540">
        <v>1.0585</v>
      </c>
      <c r="D540">
        <v>0.83360000000000001</v>
      </c>
      <c r="E540">
        <v>1.2625999999999999</v>
      </c>
    </row>
    <row r="541" spans="1:5" x14ac:dyDescent="0.25">
      <c r="A541" t="s">
        <v>598</v>
      </c>
      <c r="B541" t="s">
        <v>607</v>
      </c>
      <c r="C541">
        <v>1.0585</v>
      </c>
      <c r="D541">
        <v>1.1114999999999999</v>
      </c>
      <c r="E541">
        <v>1.4309000000000001</v>
      </c>
    </row>
    <row r="542" spans="1:5" x14ac:dyDescent="0.25">
      <c r="A542" t="s">
        <v>598</v>
      </c>
      <c r="B542" t="s">
        <v>608</v>
      </c>
      <c r="C542">
        <v>1.0585</v>
      </c>
      <c r="D542">
        <v>1.3646</v>
      </c>
      <c r="E542">
        <v>0.8347</v>
      </c>
    </row>
    <row r="543" spans="1:5" x14ac:dyDescent="0.25">
      <c r="A543" t="s">
        <v>598</v>
      </c>
      <c r="B543" t="s">
        <v>609</v>
      </c>
      <c r="C543">
        <v>1.0585</v>
      </c>
      <c r="D543">
        <v>0.73480000000000001</v>
      </c>
      <c r="E543">
        <v>1.0731999999999999</v>
      </c>
    </row>
    <row r="544" spans="1:5" x14ac:dyDescent="0.25">
      <c r="A544" t="s">
        <v>598</v>
      </c>
      <c r="B544" t="s">
        <v>610</v>
      </c>
      <c r="C544">
        <v>1.0585</v>
      </c>
      <c r="D544">
        <v>1.1247</v>
      </c>
      <c r="E544">
        <v>0.68140000000000001</v>
      </c>
    </row>
    <row r="545" spans="1:5" x14ac:dyDescent="0.25">
      <c r="A545" t="s">
        <v>598</v>
      </c>
      <c r="B545" t="s">
        <v>611</v>
      </c>
      <c r="C545">
        <v>1.0585</v>
      </c>
      <c r="D545">
        <v>1.2146999999999999</v>
      </c>
      <c r="E545">
        <v>0.98799999999999999</v>
      </c>
    </row>
    <row r="546" spans="1:5" x14ac:dyDescent="0.25">
      <c r="A546" t="s">
        <v>598</v>
      </c>
      <c r="B546" t="s">
        <v>612</v>
      </c>
      <c r="C546">
        <v>1.0585</v>
      </c>
      <c r="D546">
        <v>0.73480000000000001</v>
      </c>
      <c r="E546">
        <v>1.6296999999999999</v>
      </c>
    </row>
    <row r="547" spans="1:5" x14ac:dyDescent="0.25">
      <c r="A547" t="s">
        <v>598</v>
      </c>
      <c r="B547" t="s">
        <v>613</v>
      </c>
      <c r="C547">
        <v>1.0585</v>
      </c>
      <c r="D547">
        <v>0.70850000000000002</v>
      </c>
      <c r="E547">
        <v>0.85860000000000003</v>
      </c>
    </row>
    <row r="548" spans="1:5" x14ac:dyDescent="0.25">
      <c r="A548" t="s">
        <v>598</v>
      </c>
      <c r="B548" t="s">
        <v>614</v>
      </c>
      <c r="C548">
        <v>1.0585</v>
      </c>
      <c r="D548">
        <v>0.99199999999999999</v>
      </c>
      <c r="E548">
        <v>1.3951</v>
      </c>
    </row>
    <row r="549" spans="1:5" x14ac:dyDescent="0.25">
      <c r="A549" t="s">
        <v>598</v>
      </c>
      <c r="B549" t="s">
        <v>615</v>
      </c>
      <c r="C549">
        <v>1.0585</v>
      </c>
      <c r="D549">
        <v>1.0939000000000001</v>
      </c>
      <c r="E549">
        <v>0.6401</v>
      </c>
    </row>
    <row r="550" spans="1:5" x14ac:dyDescent="0.25">
      <c r="A550" t="s">
        <v>598</v>
      </c>
      <c r="B550" t="s">
        <v>616</v>
      </c>
      <c r="C550">
        <v>1.0585</v>
      </c>
      <c r="D550">
        <v>0.70850000000000002</v>
      </c>
      <c r="E550">
        <v>0.78700000000000003</v>
      </c>
    </row>
    <row r="551" spans="1:5" x14ac:dyDescent="0.25">
      <c r="A551" t="s">
        <v>617</v>
      </c>
      <c r="B551" t="s">
        <v>618</v>
      </c>
      <c r="C551">
        <v>1.256</v>
      </c>
      <c r="D551">
        <v>1.3534999999999999</v>
      </c>
      <c r="E551">
        <v>0.4909</v>
      </c>
    </row>
    <row r="552" spans="1:5" x14ac:dyDescent="0.25">
      <c r="A552" t="s">
        <v>617</v>
      </c>
      <c r="B552" t="s">
        <v>619</v>
      </c>
      <c r="C552">
        <v>1.256</v>
      </c>
      <c r="D552">
        <v>0.79620000000000002</v>
      </c>
      <c r="E552">
        <v>1.1405000000000001</v>
      </c>
    </row>
    <row r="553" spans="1:5" x14ac:dyDescent="0.25">
      <c r="A553" t="s">
        <v>617</v>
      </c>
      <c r="B553" t="s">
        <v>620</v>
      </c>
      <c r="C553">
        <v>1.256</v>
      </c>
      <c r="D553">
        <v>0.94089999999999996</v>
      </c>
      <c r="E553">
        <v>1.1405000000000001</v>
      </c>
    </row>
    <row r="554" spans="1:5" x14ac:dyDescent="0.25">
      <c r="A554" t="s">
        <v>617</v>
      </c>
      <c r="B554" t="s">
        <v>621</v>
      </c>
      <c r="C554">
        <v>1.256</v>
      </c>
      <c r="D554">
        <v>0.63690000000000002</v>
      </c>
      <c r="E554">
        <v>0.92730000000000001</v>
      </c>
    </row>
    <row r="555" spans="1:5" x14ac:dyDescent="0.25">
      <c r="A555" t="s">
        <v>617</v>
      </c>
      <c r="B555" t="s">
        <v>622</v>
      </c>
      <c r="C555">
        <v>1.256</v>
      </c>
      <c r="D555">
        <v>1.3752</v>
      </c>
      <c r="E555">
        <v>0.79339999999999999</v>
      </c>
    </row>
    <row r="556" spans="1:5" x14ac:dyDescent="0.25">
      <c r="A556" t="s">
        <v>617</v>
      </c>
      <c r="B556" t="s">
        <v>623</v>
      </c>
      <c r="C556">
        <v>1.256</v>
      </c>
      <c r="D556">
        <v>0.79620000000000002</v>
      </c>
      <c r="E556">
        <v>0.92730000000000001</v>
      </c>
    </row>
    <row r="557" spans="1:5" x14ac:dyDescent="0.25">
      <c r="A557" t="s">
        <v>617</v>
      </c>
      <c r="B557" t="s">
        <v>624</v>
      </c>
      <c r="C557">
        <v>1.256</v>
      </c>
      <c r="D557">
        <v>1.3028</v>
      </c>
      <c r="E557">
        <v>0.74380000000000002</v>
      </c>
    </row>
    <row r="558" spans="1:5" x14ac:dyDescent="0.25">
      <c r="A558" t="s">
        <v>617</v>
      </c>
      <c r="B558" t="s">
        <v>625</v>
      </c>
      <c r="C558">
        <v>1.256</v>
      </c>
      <c r="D558">
        <v>0.86860000000000004</v>
      </c>
      <c r="E558">
        <v>1.1405000000000001</v>
      </c>
    </row>
    <row r="559" spans="1:5" x14ac:dyDescent="0.25">
      <c r="A559" t="s">
        <v>617</v>
      </c>
      <c r="B559" t="s">
        <v>626</v>
      </c>
      <c r="C559">
        <v>1.256</v>
      </c>
      <c r="D559">
        <v>1.2304999999999999</v>
      </c>
      <c r="E559">
        <v>0.79339999999999999</v>
      </c>
    </row>
    <row r="560" spans="1:5" x14ac:dyDescent="0.25">
      <c r="A560" t="s">
        <v>617</v>
      </c>
      <c r="B560" t="s">
        <v>627</v>
      </c>
      <c r="C560">
        <v>1.256</v>
      </c>
      <c r="D560">
        <v>1.0349999999999999</v>
      </c>
      <c r="E560">
        <v>1.2545999999999999</v>
      </c>
    </row>
    <row r="561" spans="1:5" x14ac:dyDescent="0.25">
      <c r="A561" t="s">
        <v>617</v>
      </c>
      <c r="B561" t="s">
        <v>628</v>
      </c>
      <c r="C561">
        <v>1.256</v>
      </c>
      <c r="D561">
        <v>0.63690000000000002</v>
      </c>
      <c r="E561">
        <v>1.2545999999999999</v>
      </c>
    </row>
    <row r="562" spans="1:5" x14ac:dyDescent="0.25">
      <c r="A562" t="s">
        <v>617</v>
      </c>
      <c r="B562" t="s">
        <v>629</v>
      </c>
      <c r="C562">
        <v>1.256</v>
      </c>
      <c r="D562">
        <v>1.1942999999999999</v>
      </c>
      <c r="E562">
        <v>1.3090999999999999</v>
      </c>
    </row>
    <row r="563" spans="1:5" x14ac:dyDescent="0.25">
      <c r="A563" t="s">
        <v>617</v>
      </c>
      <c r="B563" t="s">
        <v>630</v>
      </c>
      <c r="C563">
        <v>1.256</v>
      </c>
      <c r="D563">
        <v>0.43430000000000002</v>
      </c>
      <c r="E563">
        <v>1.0909</v>
      </c>
    </row>
    <row r="564" spans="1:5" x14ac:dyDescent="0.25">
      <c r="A564" t="s">
        <v>617</v>
      </c>
      <c r="B564" t="s">
        <v>631</v>
      </c>
      <c r="C564">
        <v>1.256</v>
      </c>
      <c r="D564">
        <v>1.0133000000000001</v>
      </c>
      <c r="E564">
        <v>0.89259999999999995</v>
      </c>
    </row>
    <row r="565" spans="1:5" x14ac:dyDescent="0.25">
      <c r="A565" t="s">
        <v>617</v>
      </c>
      <c r="B565" t="s">
        <v>632</v>
      </c>
      <c r="C565">
        <v>1.256</v>
      </c>
      <c r="D565">
        <v>1.0349999999999999</v>
      </c>
      <c r="E565">
        <v>0.87270000000000003</v>
      </c>
    </row>
    <row r="566" spans="1:5" x14ac:dyDescent="0.25">
      <c r="A566" t="s">
        <v>617</v>
      </c>
      <c r="B566" t="s">
        <v>633</v>
      </c>
      <c r="C566">
        <v>1.256</v>
      </c>
      <c r="D566">
        <v>1.3534999999999999</v>
      </c>
      <c r="E566">
        <v>1.2545999999999999</v>
      </c>
    </row>
    <row r="567" spans="1:5" x14ac:dyDescent="0.25">
      <c r="A567" t="s">
        <v>634</v>
      </c>
      <c r="B567" t="s">
        <v>635</v>
      </c>
      <c r="C567">
        <v>1.1609</v>
      </c>
      <c r="D567">
        <v>1.1485000000000001</v>
      </c>
      <c r="E567">
        <v>1.0357000000000001</v>
      </c>
    </row>
    <row r="568" spans="1:5" x14ac:dyDescent="0.25">
      <c r="A568" t="s">
        <v>634</v>
      </c>
      <c r="B568" t="s">
        <v>636</v>
      </c>
      <c r="C568">
        <v>1.1609</v>
      </c>
      <c r="D568">
        <v>1.2921</v>
      </c>
      <c r="E568">
        <v>1.2428999999999999</v>
      </c>
    </row>
    <row r="569" spans="1:5" x14ac:dyDescent="0.25">
      <c r="A569" t="s">
        <v>634</v>
      </c>
      <c r="B569" t="s">
        <v>637</v>
      </c>
      <c r="C569">
        <v>1.1609</v>
      </c>
      <c r="D569">
        <v>0.64610000000000001</v>
      </c>
      <c r="E569">
        <v>0.93210000000000004</v>
      </c>
    </row>
    <row r="570" spans="1:5" x14ac:dyDescent="0.25">
      <c r="A570" t="s">
        <v>634</v>
      </c>
      <c r="B570" t="s">
        <v>638</v>
      </c>
      <c r="C570">
        <v>1.1609</v>
      </c>
      <c r="D570">
        <v>1.7228000000000001</v>
      </c>
      <c r="E570">
        <v>0.77680000000000005</v>
      </c>
    </row>
    <row r="571" spans="1:5" x14ac:dyDescent="0.25">
      <c r="A571" t="s">
        <v>634</v>
      </c>
      <c r="B571" t="s">
        <v>639</v>
      </c>
      <c r="C571">
        <v>1.1609</v>
      </c>
      <c r="D571">
        <v>1.3782000000000001</v>
      </c>
      <c r="E571">
        <v>0.74570000000000003</v>
      </c>
    </row>
    <row r="572" spans="1:5" x14ac:dyDescent="0.25">
      <c r="A572" t="s">
        <v>634</v>
      </c>
      <c r="B572" t="s">
        <v>640</v>
      </c>
      <c r="C572">
        <v>1.1609</v>
      </c>
      <c r="D572">
        <v>0.51680000000000004</v>
      </c>
      <c r="E572">
        <v>1.4914000000000001</v>
      </c>
    </row>
    <row r="573" spans="1:5" x14ac:dyDescent="0.25">
      <c r="A573" t="s">
        <v>634</v>
      </c>
      <c r="B573" t="s">
        <v>641</v>
      </c>
      <c r="C573">
        <v>1.1609</v>
      </c>
      <c r="D573">
        <v>0.68910000000000005</v>
      </c>
      <c r="E573">
        <v>0.99429999999999996</v>
      </c>
    </row>
    <row r="574" spans="1:5" x14ac:dyDescent="0.25">
      <c r="A574" t="s">
        <v>634</v>
      </c>
      <c r="B574" t="s">
        <v>642</v>
      </c>
      <c r="C574">
        <v>1.1609</v>
      </c>
      <c r="D574">
        <v>0.64610000000000001</v>
      </c>
      <c r="E574">
        <v>0.31069999999999998</v>
      </c>
    </row>
    <row r="575" spans="1:5" x14ac:dyDescent="0.25">
      <c r="A575" t="s">
        <v>634</v>
      </c>
      <c r="B575" t="s">
        <v>643</v>
      </c>
      <c r="C575">
        <v>1.1609</v>
      </c>
      <c r="D575">
        <v>0.68910000000000005</v>
      </c>
      <c r="E575">
        <v>0.62139999999999995</v>
      </c>
    </row>
    <row r="576" spans="1:5" x14ac:dyDescent="0.25">
      <c r="A576" t="s">
        <v>634</v>
      </c>
      <c r="B576" t="s">
        <v>644</v>
      </c>
      <c r="C576">
        <v>1.1609</v>
      </c>
      <c r="D576">
        <v>0.68910000000000005</v>
      </c>
      <c r="E576">
        <v>0.74570000000000003</v>
      </c>
    </row>
    <row r="577" spans="1:5" x14ac:dyDescent="0.25">
      <c r="A577" t="s">
        <v>634</v>
      </c>
      <c r="B577" t="s">
        <v>645</v>
      </c>
      <c r="C577">
        <v>1.1609</v>
      </c>
      <c r="D577">
        <v>1.7228000000000001</v>
      </c>
      <c r="E577">
        <v>0.93210000000000004</v>
      </c>
    </row>
    <row r="578" spans="1:5" x14ac:dyDescent="0.25">
      <c r="A578" t="s">
        <v>634</v>
      </c>
      <c r="B578" t="s">
        <v>646</v>
      </c>
      <c r="C578">
        <v>1.1609</v>
      </c>
      <c r="D578">
        <v>1.206</v>
      </c>
      <c r="E578">
        <v>0.99429999999999996</v>
      </c>
    </row>
    <row r="579" spans="1:5" x14ac:dyDescent="0.25">
      <c r="A579" t="s">
        <v>634</v>
      </c>
      <c r="B579" t="s">
        <v>647</v>
      </c>
      <c r="C579">
        <v>1.1609</v>
      </c>
      <c r="D579">
        <v>1.0337000000000001</v>
      </c>
      <c r="E579">
        <v>1.2428999999999999</v>
      </c>
    </row>
    <row r="580" spans="1:5" x14ac:dyDescent="0.25">
      <c r="A580" t="s">
        <v>634</v>
      </c>
      <c r="B580" t="s">
        <v>648</v>
      </c>
      <c r="C580">
        <v>1.1609</v>
      </c>
      <c r="D580">
        <v>0.43070000000000003</v>
      </c>
      <c r="E580">
        <v>0.62139999999999995</v>
      </c>
    </row>
    <row r="581" spans="1:5" x14ac:dyDescent="0.25">
      <c r="A581" t="s">
        <v>634</v>
      </c>
      <c r="B581" t="s">
        <v>649</v>
      </c>
      <c r="C581">
        <v>1.1609</v>
      </c>
      <c r="D581">
        <v>1.0337000000000001</v>
      </c>
      <c r="E581">
        <v>0.87</v>
      </c>
    </row>
    <row r="582" spans="1:5" x14ac:dyDescent="0.25">
      <c r="A582" t="s">
        <v>634</v>
      </c>
      <c r="B582" t="s">
        <v>650</v>
      </c>
      <c r="C582">
        <v>1.1609</v>
      </c>
      <c r="D582">
        <v>1.0337000000000001</v>
      </c>
      <c r="E582">
        <v>1.3671</v>
      </c>
    </row>
    <row r="583" spans="1:5" x14ac:dyDescent="0.25">
      <c r="A583" t="s">
        <v>634</v>
      </c>
      <c r="B583" t="s">
        <v>651</v>
      </c>
      <c r="C583">
        <v>1.1609</v>
      </c>
      <c r="D583">
        <v>1.1485000000000001</v>
      </c>
      <c r="E583">
        <v>1.6571</v>
      </c>
    </row>
    <row r="584" spans="1:5" x14ac:dyDescent="0.25">
      <c r="A584" t="s">
        <v>634</v>
      </c>
      <c r="B584" t="s">
        <v>652</v>
      </c>
      <c r="C584">
        <v>1.1609</v>
      </c>
      <c r="D584">
        <v>0.64610000000000001</v>
      </c>
      <c r="E584">
        <v>1.0874999999999999</v>
      </c>
    </row>
    <row r="585" spans="1:5" x14ac:dyDescent="0.25">
      <c r="A585" t="s">
        <v>653</v>
      </c>
      <c r="B585" t="s">
        <v>654</v>
      </c>
      <c r="C585">
        <v>0.84089999999999998</v>
      </c>
      <c r="D585">
        <v>0.99099999999999999</v>
      </c>
      <c r="E585">
        <v>2.1333000000000002</v>
      </c>
    </row>
    <row r="586" spans="1:5" x14ac:dyDescent="0.25">
      <c r="A586" t="s">
        <v>653</v>
      </c>
      <c r="B586" t="s">
        <v>655</v>
      </c>
      <c r="C586">
        <v>0.84089999999999998</v>
      </c>
      <c r="D586">
        <v>1.1892</v>
      </c>
      <c r="E586">
        <v>0.32</v>
      </c>
    </row>
    <row r="587" spans="1:5" x14ac:dyDescent="0.25">
      <c r="A587" t="s">
        <v>653</v>
      </c>
      <c r="B587" t="s">
        <v>656</v>
      </c>
      <c r="C587">
        <v>0.84089999999999998</v>
      </c>
      <c r="D587">
        <v>0.39639999999999997</v>
      </c>
      <c r="E587">
        <v>0.5333</v>
      </c>
    </row>
    <row r="588" spans="1:5" x14ac:dyDescent="0.25">
      <c r="A588" t="s">
        <v>653</v>
      </c>
      <c r="B588" t="s">
        <v>657</v>
      </c>
      <c r="C588">
        <v>0.84089999999999998</v>
      </c>
      <c r="D588">
        <v>0</v>
      </c>
      <c r="E588">
        <v>2.56</v>
      </c>
    </row>
    <row r="589" spans="1:5" x14ac:dyDescent="0.25">
      <c r="A589" t="s">
        <v>653</v>
      </c>
      <c r="B589" t="s">
        <v>658</v>
      </c>
      <c r="C589">
        <v>0.84089999999999998</v>
      </c>
      <c r="D589">
        <v>0.19819999999999999</v>
      </c>
      <c r="E589">
        <v>0.66669999999999996</v>
      </c>
    </row>
    <row r="590" spans="1:5" x14ac:dyDescent="0.25">
      <c r="A590" t="s">
        <v>653</v>
      </c>
      <c r="B590" t="s">
        <v>659</v>
      </c>
      <c r="C590">
        <v>0.84089999999999998</v>
      </c>
      <c r="D590">
        <v>1.3874</v>
      </c>
      <c r="E590">
        <v>0.4</v>
      </c>
    </row>
    <row r="591" spans="1:5" x14ac:dyDescent="0.25">
      <c r="A591" t="s">
        <v>653</v>
      </c>
      <c r="B591" t="s">
        <v>660</v>
      </c>
      <c r="C591">
        <v>0.84089999999999998</v>
      </c>
      <c r="D591">
        <v>1.5855999999999999</v>
      </c>
      <c r="E591">
        <v>0.5333</v>
      </c>
    </row>
    <row r="592" spans="1:5" x14ac:dyDescent="0.25">
      <c r="A592" t="s">
        <v>653</v>
      </c>
      <c r="B592" t="s">
        <v>661</v>
      </c>
      <c r="C592">
        <v>0.84089999999999998</v>
      </c>
      <c r="D592">
        <v>2.1406000000000001</v>
      </c>
      <c r="E592">
        <v>0.64</v>
      </c>
    </row>
    <row r="593" spans="1:5" x14ac:dyDescent="0.25">
      <c r="A593" t="s">
        <v>653</v>
      </c>
      <c r="B593" t="s">
        <v>662</v>
      </c>
      <c r="C593">
        <v>0.84089999999999998</v>
      </c>
      <c r="D593">
        <v>0.79279999999999995</v>
      </c>
      <c r="E593">
        <v>0.8</v>
      </c>
    </row>
    <row r="594" spans="1:5" x14ac:dyDescent="0.25">
      <c r="A594" t="s">
        <v>653</v>
      </c>
      <c r="B594" t="s">
        <v>663</v>
      </c>
      <c r="C594">
        <v>0.84089999999999998</v>
      </c>
      <c r="D594">
        <v>1.1892</v>
      </c>
      <c r="E594">
        <v>1.44</v>
      </c>
    </row>
    <row r="595" spans="1:5" x14ac:dyDescent="0.25">
      <c r="A595" t="s">
        <v>653</v>
      </c>
      <c r="B595" t="s">
        <v>664</v>
      </c>
      <c r="C595">
        <v>0.84089999999999998</v>
      </c>
      <c r="D595">
        <v>0.95140000000000002</v>
      </c>
      <c r="E595">
        <v>1.28</v>
      </c>
    </row>
    <row r="596" spans="1:5" x14ac:dyDescent="0.25">
      <c r="A596" t="s">
        <v>653</v>
      </c>
      <c r="B596" t="s">
        <v>665</v>
      </c>
      <c r="C596">
        <v>0.84089999999999998</v>
      </c>
      <c r="D596">
        <v>0.99099999999999999</v>
      </c>
      <c r="E596">
        <v>1.2</v>
      </c>
    </row>
    <row r="597" spans="1:5" x14ac:dyDescent="0.25">
      <c r="A597" t="s">
        <v>653</v>
      </c>
      <c r="B597" t="s">
        <v>666</v>
      </c>
      <c r="C597">
        <v>0.84089999999999998</v>
      </c>
      <c r="D597">
        <v>0.71350000000000002</v>
      </c>
      <c r="E597">
        <v>0.64</v>
      </c>
    </row>
    <row r="598" spans="1:5" x14ac:dyDescent="0.25">
      <c r="A598" t="s">
        <v>653</v>
      </c>
      <c r="B598" t="s">
        <v>667</v>
      </c>
      <c r="C598">
        <v>0.84089999999999998</v>
      </c>
      <c r="D598">
        <v>1.1892</v>
      </c>
      <c r="E598">
        <v>1.2</v>
      </c>
    </row>
    <row r="599" spans="1:5" x14ac:dyDescent="0.25">
      <c r="A599" t="s">
        <v>653</v>
      </c>
      <c r="B599" t="s">
        <v>668</v>
      </c>
      <c r="C599">
        <v>0.84089999999999998</v>
      </c>
      <c r="D599">
        <v>1.1892</v>
      </c>
      <c r="E599">
        <v>1.1200000000000001</v>
      </c>
    </row>
    <row r="600" spans="1:5" x14ac:dyDescent="0.25">
      <c r="A600" t="s">
        <v>653</v>
      </c>
      <c r="B600" t="s">
        <v>669</v>
      </c>
      <c r="C600">
        <v>0.84089999999999998</v>
      </c>
      <c r="D600">
        <v>1.1892</v>
      </c>
      <c r="E600">
        <v>0.64</v>
      </c>
    </row>
    <row r="601" spans="1:5" x14ac:dyDescent="0.25">
      <c r="A601" t="s">
        <v>670</v>
      </c>
      <c r="B601" t="s">
        <v>671</v>
      </c>
      <c r="C601">
        <v>1.2</v>
      </c>
      <c r="D601">
        <v>1</v>
      </c>
      <c r="E601">
        <v>1.3714</v>
      </c>
    </row>
    <row r="602" spans="1:5" x14ac:dyDescent="0.25">
      <c r="A602" t="s">
        <v>670</v>
      </c>
      <c r="B602" t="s">
        <v>672</v>
      </c>
      <c r="C602">
        <v>1.2</v>
      </c>
      <c r="D602">
        <v>1.1667000000000001</v>
      </c>
      <c r="E602">
        <v>1.8286</v>
      </c>
    </row>
    <row r="603" spans="1:5" x14ac:dyDescent="0.25">
      <c r="A603" t="s">
        <v>670</v>
      </c>
      <c r="B603" t="s">
        <v>673</v>
      </c>
      <c r="C603">
        <v>1.2</v>
      </c>
      <c r="D603">
        <v>1.3332999999999999</v>
      </c>
      <c r="E603">
        <v>0.9143</v>
      </c>
    </row>
    <row r="604" spans="1:5" x14ac:dyDescent="0.25">
      <c r="A604" t="s">
        <v>670</v>
      </c>
      <c r="B604" t="s">
        <v>674</v>
      </c>
      <c r="C604">
        <v>1.2</v>
      </c>
      <c r="D604">
        <v>1.3332999999999999</v>
      </c>
      <c r="E604">
        <v>0.60950000000000004</v>
      </c>
    </row>
    <row r="605" spans="1:5" x14ac:dyDescent="0.25">
      <c r="A605" t="s">
        <v>670</v>
      </c>
      <c r="B605" t="s">
        <v>675</v>
      </c>
      <c r="C605">
        <v>1.2</v>
      </c>
      <c r="D605">
        <v>0.83330000000000004</v>
      </c>
      <c r="E605">
        <v>1.0159</v>
      </c>
    </row>
    <row r="606" spans="1:5" x14ac:dyDescent="0.25">
      <c r="A606" t="s">
        <v>670</v>
      </c>
      <c r="B606" t="s">
        <v>676</v>
      </c>
      <c r="C606">
        <v>1.2</v>
      </c>
      <c r="D606">
        <v>1.3332999999999999</v>
      </c>
      <c r="E606">
        <v>1.2190000000000001</v>
      </c>
    </row>
    <row r="607" spans="1:5" x14ac:dyDescent="0.25">
      <c r="A607" t="s">
        <v>670</v>
      </c>
      <c r="B607" t="s">
        <v>677</v>
      </c>
      <c r="C607">
        <v>1.2</v>
      </c>
      <c r="D607">
        <v>0.66669999999999996</v>
      </c>
      <c r="E607">
        <v>1.3714</v>
      </c>
    </row>
    <row r="608" spans="1:5" x14ac:dyDescent="0.25">
      <c r="A608" t="s">
        <v>670</v>
      </c>
      <c r="B608" t="s">
        <v>678</v>
      </c>
      <c r="C608">
        <v>1.2</v>
      </c>
      <c r="D608">
        <v>1.25</v>
      </c>
      <c r="E608">
        <v>0.76190000000000002</v>
      </c>
    </row>
    <row r="609" spans="1:5" x14ac:dyDescent="0.25">
      <c r="A609" t="s">
        <v>670</v>
      </c>
      <c r="B609" t="s">
        <v>679</v>
      </c>
      <c r="C609">
        <v>1.2</v>
      </c>
      <c r="D609">
        <v>0.66669999999999996</v>
      </c>
      <c r="E609">
        <v>0.45710000000000001</v>
      </c>
    </row>
    <row r="610" spans="1:5" x14ac:dyDescent="0.25">
      <c r="A610" t="s">
        <v>670</v>
      </c>
      <c r="B610" t="s">
        <v>680</v>
      </c>
      <c r="C610">
        <v>1.2</v>
      </c>
      <c r="D610">
        <v>1.1667000000000001</v>
      </c>
      <c r="E610">
        <v>0.60950000000000004</v>
      </c>
    </row>
    <row r="611" spans="1:5" x14ac:dyDescent="0.25">
      <c r="A611" t="s">
        <v>670</v>
      </c>
      <c r="B611" t="s">
        <v>681</v>
      </c>
      <c r="C611">
        <v>1.2</v>
      </c>
      <c r="D611">
        <v>0.83330000000000004</v>
      </c>
      <c r="E611">
        <v>0.95240000000000002</v>
      </c>
    </row>
    <row r="612" spans="1:5" x14ac:dyDescent="0.25">
      <c r="A612" t="s">
        <v>670</v>
      </c>
      <c r="B612" t="s">
        <v>682</v>
      </c>
      <c r="C612">
        <v>1.2</v>
      </c>
      <c r="D612">
        <v>0.83330000000000004</v>
      </c>
      <c r="E612">
        <v>1.0159</v>
      </c>
    </row>
    <row r="613" spans="1:5" x14ac:dyDescent="0.25">
      <c r="A613" t="s">
        <v>670</v>
      </c>
      <c r="B613" t="s">
        <v>683</v>
      </c>
      <c r="C613">
        <v>1.2</v>
      </c>
      <c r="D613">
        <v>0.5</v>
      </c>
      <c r="E613">
        <v>0.45710000000000001</v>
      </c>
    </row>
    <row r="614" spans="1:5" x14ac:dyDescent="0.25">
      <c r="A614" t="s">
        <v>670</v>
      </c>
      <c r="B614" t="s">
        <v>684</v>
      </c>
      <c r="C614">
        <v>1.2</v>
      </c>
      <c r="D614">
        <v>0.625</v>
      </c>
      <c r="E614">
        <v>1.3332999999999999</v>
      </c>
    </row>
    <row r="615" spans="1:5" x14ac:dyDescent="0.25">
      <c r="A615" t="s">
        <v>670</v>
      </c>
      <c r="B615" t="s">
        <v>685</v>
      </c>
      <c r="C615">
        <v>1.2</v>
      </c>
      <c r="D615">
        <v>0.20830000000000001</v>
      </c>
      <c r="E615">
        <v>1.3332999999999999</v>
      </c>
    </row>
    <row r="616" spans="1:5" x14ac:dyDescent="0.25">
      <c r="A616" t="s">
        <v>670</v>
      </c>
      <c r="B616" t="s">
        <v>686</v>
      </c>
      <c r="C616">
        <v>1.2</v>
      </c>
      <c r="D616">
        <v>2</v>
      </c>
      <c r="E616">
        <v>0.9143</v>
      </c>
    </row>
    <row r="617" spans="1:5" x14ac:dyDescent="0.25">
      <c r="A617" t="s">
        <v>687</v>
      </c>
      <c r="B617" t="s">
        <v>688</v>
      </c>
      <c r="C617">
        <v>1.0455000000000001</v>
      </c>
      <c r="D617">
        <v>1.0521</v>
      </c>
      <c r="E617">
        <v>0.80310000000000004</v>
      </c>
    </row>
    <row r="618" spans="1:5" x14ac:dyDescent="0.25">
      <c r="A618" t="s">
        <v>687</v>
      </c>
      <c r="B618" t="s">
        <v>689</v>
      </c>
      <c r="C618">
        <v>1.0455000000000001</v>
      </c>
      <c r="D618">
        <v>0.63770000000000004</v>
      </c>
      <c r="E618">
        <v>1.45</v>
      </c>
    </row>
    <row r="619" spans="1:5" x14ac:dyDescent="0.25">
      <c r="A619" t="s">
        <v>687</v>
      </c>
      <c r="B619" t="s">
        <v>690</v>
      </c>
      <c r="C619">
        <v>1.0455000000000001</v>
      </c>
      <c r="D619">
        <v>1.1304000000000001</v>
      </c>
      <c r="E619">
        <v>0.48670000000000002</v>
      </c>
    </row>
    <row r="620" spans="1:5" x14ac:dyDescent="0.25">
      <c r="A620" t="s">
        <v>687</v>
      </c>
      <c r="B620" t="s">
        <v>691</v>
      </c>
      <c r="C620">
        <v>1.0455000000000001</v>
      </c>
      <c r="D620">
        <v>1.3391</v>
      </c>
      <c r="E620">
        <v>0.80310000000000004</v>
      </c>
    </row>
    <row r="621" spans="1:5" x14ac:dyDescent="0.25">
      <c r="A621" t="s">
        <v>687</v>
      </c>
      <c r="B621" t="s">
        <v>692</v>
      </c>
      <c r="C621">
        <v>1.0455000000000001</v>
      </c>
      <c r="D621">
        <v>0.86950000000000005</v>
      </c>
      <c r="E621">
        <v>1.0342</v>
      </c>
    </row>
    <row r="622" spans="1:5" x14ac:dyDescent="0.25">
      <c r="A622" t="s">
        <v>687</v>
      </c>
      <c r="B622" t="s">
        <v>693</v>
      </c>
      <c r="C622">
        <v>1.0455000000000001</v>
      </c>
      <c r="D622">
        <v>1.1158999999999999</v>
      </c>
      <c r="E622">
        <v>1.0596000000000001</v>
      </c>
    </row>
    <row r="623" spans="1:5" x14ac:dyDescent="0.25">
      <c r="A623" t="s">
        <v>687</v>
      </c>
      <c r="B623" t="s">
        <v>694</v>
      </c>
      <c r="C623">
        <v>1.0455000000000001</v>
      </c>
      <c r="D623">
        <v>0.60870000000000002</v>
      </c>
      <c r="E623">
        <v>0.73</v>
      </c>
    </row>
    <row r="624" spans="1:5" x14ac:dyDescent="0.25">
      <c r="A624" t="s">
        <v>687</v>
      </c>
      <c r="B624" t="s">
        <v>695</v>
      </c>
      <c r="C624">
        <v>1.0455000000000001</v>
      </c>
      <c r="D624">
        <v>1.2173</v>
      </c>
      <c r="E624">
        <v>1.1558999999999999</v>
      </c>
    </row>
    <row r="625" spans="1:5" x14ac:dyDescent="0.25">
      <c r="A625" t="s">
        <v>687</v>
      </c>
      <c r="B625" t="s">
        <v>696</v>
      </c>
      <c r="C625">
        <v>1.0455000000000001</v>
      </c>
      <c r="D625">
        <v>1.1477999999999999</v>
      </c>
      <c r="E625">
        <v>0.66920000000000002</v>
      </c>
    </row>
    <row r="626" spans="1:5" x14ac:dyDescent="0.25">
      <c r="A626" t="s">
        <v>687</v>
      </c>
      <c r="B626" t="s">
        <v>697</v>
      </c>
      <c r="C626">
        <v>1.0455000000000001</v>
      </c>
      <c r="D626">
        <v>1.6259999999999999</v>
      </c>
      <c r="E626">
        <v>0.73609999999999998</v>
      </c>
    </row>
    <row r="627" spans="1:5" x14ac:dyDescent="0.25">
      <c r="A627" t="s">
        <v>687</v>
      </c>
      <c r="B627" t="s">
        <v>698</v>
      </c>
      <c r="C627">
        <v>1.0455000000000001</v>
      </c>
      <c r="D627">
        <v>0.87680000000000002</v>
      </c>
      <c r="E627">
        <v>0.78069999999999995</v>
      </c>
    </row>
    <row r="628" spans="1:5" x14ac:dyDescent="0.25">
      <c r="A628" t="s">
        <v>687</v>
      </c>
      <c r="B628" t="s">
        <v>699</v>
      </c>
      <c r="C628">
        <v>1.0455000000000001</v>
      </c>
      <c r="D628">
        <v>1.3912</v>
      </c>
      <c r="E628">
        <v>0.79090000000000005</v>
      </c>
    </row>
    <row r="629" spans="1:5" x14ac:dyDescent="0.25">
      <c r="A629" t="s">
        <v>687</v>
      </c>
      <c r="B629" t="s">
        <v>700</v>
      </c>
      <c r="C629">
        <v>1.0455000000000001</v>
      </c>
      <c r="D629">
        <v>0.60870000000000002</v>
      </c>
      <c r="E629">
        <v>1.7034</v>
      </c>
    </row>
    <row r="630" spans="1:5" x14ac:dyDescent="0.25">
      <c r="A630" t="s">
        <v>687</v>
      </c>
      <c r="B630" t="s">
        <v>701</v>
      </c>
      <c r="C630">
        <v>1.0455000000000001</v>
      </c>
      <c r="D630">
        <v>0.26090000000000002</v>
      </c>
      <c r="E630">
        <v>1.3384</v>
      </c>
    </row>
    <row r="631" spans="1:5" x14ac:dyDescent="0.25">
      <c r="A631" t="s">
        <v>687</v>
      </c>
      <c r="B631" t="s">
        <v>702</v>
      </c>
      <c r="C631">
        <v>1.0455000000000001</v>
      </c>
      <c r="D631">
        <v>1.0362</v>
      </c>
      <c r="E631">
        <v>1.3942000000000001</v>
      </c>
    </row>
    <row r="632" spans="1:5" x14ac:dyDescent="0.25">
      <c r="A632" t="s">
        <v>687</v>
      </c>
      <c r="B632" t="s">
        <v>703</v>
      </c>
      <c r="C632">
        <v>1.0455000000000001</v>
      </c>
      <c r="D632">
        <v>1.2173</v>
      </c>
      <c r="E632">
        <v>0.91259999999999997</v>
      </c>
    </row>
    <row r="633" spans="1:5" x14ac:dyDescent="0.25">
      <c r="A633" t="s">
        <v>704</v>
      </c>
      <c r="B633" t="s">
        <v>705</v>
      </c>
      <c r="C633">
        <v>1.1289</v>
      </c>
      <c r="D633">
        <v>1.0124</v>
      </c>
      <c r="E633">
        <v>0.96779999999999999</v>
      </c>
    </row>
    <row r="634" spans="1:5" x14ac:dyDescent="0.25">
      <c r="A634" t="s">
        <v>704</v>
      </c>
      <c r="B634" t="s">
        <v>706</v>
      </c>
      <c r="C634">
        <v>1.1289</v>
      </c>
      <c r="D634">
        <v>0.44290000000000002</v>
      </c>
      <c r="E634">
        <v>0.96779999999999999</v>
      </c>
    </row>
    <row r="635" spans="1:5" x14ac:dyDescent="0.25">
      <c r="A635" t="s">
        <v>704</v>
      </c>
      <c r="B635" t="s">
        <v>707</v>
      </c>
      <c r="C635">
        <v>1.1289</v>
      </c>
      <c r="D635">
        <v>0.47699999999999998</v>
      </c>
      <c r="E635">
        <v>1.3265</v>
      </c>
    </row>
    <row r="636" spans="1:5" x14ac:dyDescent="0.25">
      <c r="A636" t="s">
        <v>704</v>
      </c>
      <c r="B636" t="s">
        <v>708</v>
      </c>
      <c r="C636">
        <v>1.1289</v>
      </c>
      <c r="D636">
        <v>0.94910000000000005</v>
      </c>
      <c r="E636">
        <v>0.79179999999999995</v>
      </c>
    </row>
    <row r="637" spans="1:5" x14ac:dyDescent="0.25">
      <c r="A637" t="s">
        <v>704</v>
      </c>
      <c r="B637" t="s">
        <v>709</v>
      </c>
      <c r="C637">
        <v>1.1289</v>
      </c>
      <c r="D637">
        <v>1.1389</v>
      </c>
      <c r="E637">
        <v>0.74790000000000001</v>
      </c>
    </row>
    <row r="638" spans="1:5" x14ac:dyDescent="0.25">
      <c r="A638" t="s">
        <v>704</v>
      </c>
      <c r="B638" t="s">
        <v>710</v>
      </c>
      <c r="C638">
        <v>1.1289</v>
      </c>
      <c r="D638">
        <v>0.53149999999999997</v>
      </c>
      <c r="E638">
        <v>0.86219999999999997</v>
      </c>
    </row>
    <row r="639" spans="1:5" x14ac:dyDescent="0.25">
      <c r="A639" t="s">
        <v>704</v>
      </c>
      <c r="B639" t="s">
        <v>711</v>
      </c>
      <c r="C639">
        <v>1.1289</v>
      </c>
      <c r="D639">
        <v>1.2401</v>
      </c>
      <c r="E639">
        <v>1.2318</v>
      </c>
    </row>
    <row r="640" spans="1:5" x14ac:dyDescent="0.25">
      <c r="A640" t="s">
        <v>704</v>
      </c>
      <c r="B640" t="s">
        <v>712</v>
      </c>
      <c r="C640">
        <v>1.1289</v>
      </c>
      <c r="D640">
        <v>1.1220000000000001</v>
      </c>
      <c r="E640">
        <v>1.5602</v>
      </c>
    </row>
    <row r="641" spans="1:5" x14ac:dyDescent="0.25">
      <c r="A641" t="s">
        <v>704</v>
      </c>
      <c r="B641" t="s">
        <v>713</v>
      </c>
      <c r="C641">
        <v>1.1289</v>
      </c>
      <c r="D641">
        <v>1.1220000000000001</v>
      </c>
      <c r="E641">
        <v>1.3139000000000001</v>
      </c>
    </row>
    <row r="642" spans="1:5" x14ac:dyDescent="0.25">
      <c r="A642" t="s">
        <v>704</v>
      </c>
      <c r="B642" t="s">
        <v>714</v>
      </c>
      <c r="C642">
        <v>1.1289</v>
      </c>
      <c r="D642">
        <v>0.82679999999999998</v>
      </c>
      <c r="E642">
        <v>1.1496</v>
      </c>
    </row>
    <row r="643" spans="1:5" x14ac:dyDescent="0.25">
      <c r="A643" t="s">
        <v>704</v>
      </c>
      <c r="B643" t="s">
        <v>715</v>
      </c>
      <c r="C643">
        <v>1.1289</v>
      </c>
      <c r="D643">
        <v>0.50619999999999998</v>
      </c>
      <c r="E643">
        <v>0.52790000000000004</v>
      </c>
    </row>
    <row r="644" spans="1:5" x14ac:dyDescent="0.25">
      <c r="A644" t="s">
        <v>704</v>
      </c>
      <c r="B644" t="s">
        <v>716</v>
      </c>
      <c r="C644">
        <v>1.1289</v>
      </c>
      <c r="D644">
        <v>0.82250000000000001</v>
      </c>
      <c r="E644">
        <v>0.87980000000000003</v>
      </c>
    </row>
    <row r="645" spans="1:5" x14ac:dyDescent="0.25">
      <c r="A645" t="s">
        <v>704</v>
      </c>
      <c r="B645" t="s">
        <v>717</v>
      </c>
      <c r="C645">
        <v>1.1289</v>
      </c>
      <c r="D645">
        <v>1.0755999999999999</v>
      </c>
      <c r="E645">
        <v>1.2757000000000001</v>
      </c>
    </row>
    <row r="646" spans="1:5" x14ac:dyDescent="0.25">
      <c r="A646" t="s">
        <v>704</v>
      </c>
      <c r="B646" t="s">
        <v>718</v>
      </c>
      <c r="C646">
        <v>1.1289</v>
      </c>
      <c r="D646">
        <v>0.82250000000000001</v>
      </c>
      <c r="E646">
        <v>1.0998000000000001</v>
      </c>
    </row>
    <row r="647" spans="1:5" x14ac:dyDescent="0.25">
      <c r="A647" t="s">
        <v>704</v>
      </c>
      <c r="B647" t="s">
        <v>719</v>
      </c>
      <c r="C647">
        <v>1.1289</v>
      </c>
      <c r="D647">
        <v>0.88580000000000003</v>
      </c>
      <c r="E647">
        <v>0.4738</v>
      </c>
    </row>
    <row r="648" spans="1:5" x14ac:dyDescent="0.25">
      <c r="A648" t="s">
        <v>704</v>
      </c>
      <c r="B648" t="s">
        <v>720</v>
      </c>
      <c r="C648">
        <v>1.1289</v>
      </c>
      <c r="D648">
        <v>1.7125999999999999</v>
      </c>
      <c r="E648">
        <v>0.78010000000000002</v>
      </c>
    </row>
    <row r="649" spans="1:5" x14ac:dyDescent="0.25">
      <c r="A649" t="s">
        <v>704</v>
      </c>
      <c r="B649" t="s">
        <v>721</v>
      </c>
      <c r="C649">
        <v>1.1289</v>
      </c>
      <c r="D649">
        <v>0.94910000000000005</v>
      </c>
      <c r="E649">
        <v>0.87980000000000003</v>
      </c>
    </row>
    <row r="650" spans="1:5" x14ac:dyDescent="0.25">
      <c r="A650" t="s">
        <v>704</v>
      </c>
      <c r="B650" t="s">
        <v>722</v>
      </c>
      <c r="C650">
        <v>1.1289</v>
      </c>
      <c r="D650">
        <v>1.0755999999999999</v>
      </c>
      <c r="E650">
        <v>0.83579999999999999</v>
      </c>
    </row>
    <row r="651" spans="1:5" x14ac:dyDescent="0.25">
      <c r="A651" t="s">
        <v>704</v>
      </c>
      <c r="B651" t="s">
        <v>723</v>
      </c>
      <c r="C651">
        <v>1.1289</v>
      </c>
      <c r="D651">
        <v>1.0124</v>
      </c>
      <c r="E651">
        <v>1.1878</v>
      </c>
    </row>
    <row r="652" spans="1:5" x14ac:dyDescent="0.25">
      <c r="A652" t="s">
        <v>704</v>
      </c>
      <c r="B652" t="s">
        <v>724</v>
      </c>
      <c r="C652">
        <v>1.1289</v>
      </c>
      <c r="D652">
        <v>1.0902000000000001</v>
      </c>
      <c r="E652">
        <v>0.8054</v>
      </c>
    </row>
    <row r="653" spans="1:5" x14ac:dyDescent="0.25">
      <c r="A653" t="s">
        <v>704</v>
      </c>
      <c r="B653" t="s">
        <v>725</v>
      </c>
      <c r="C653">
        <v>1.1289</v>
      </c>
      <c r="D653">
        <v>1.0755999999999999</v>
      </c>
      <c r="E653">
        <v>1.0998000000000001</v>
      </c>
    </row>
    <row r="654" spans="1:5" x14ac:dyDescent="0.25">
      <c r="A654" t="s">
        <v>704</v>
      </c>
      <c r="B654" t="s">
        <v>726</v>
      </c>
      <c r="C654">
        <v>1.1289</v>
      </c>
      <c r="D654">
        <v>1.3919999999999999</v>
      </c>
      <c r="E654">
        <v>1.3636999999999999</v>
      </c>
    </row>
    <row r="655" spans="1:5" x14ac:dyDescent="0.25">
      <c r="A655" t="s">
        <v>704</v>
      </c>
      <c r="B655" t="s">
        <v>727</v>
      </c>
      <c r="C655">
        <v>1.1289</v>
      </c>
      <c r="D655">
        <v>1.0124</v>
      </c>
      <c r="E655">
        <v>0.96779999999999999</v>
      </c>
    </row>
    <row r="656" spans="1:5" x14ac:dyDescent="0.25">
      <c r="A656" t="s">
        <v>704</v>
      </c>
      <c r="B656" t="s">
        <v>728</v>
      </c>
      <c r="C656">
        <v>1.1289</v>
      </c>
      <c r="D656">
        <v>1.4991000000000001</v>
      </c>
      <c r="E656">
        <v>0.52110000000000001</v>
      </c>
    </row>
    <row r="657" spans="1:5" x14ac:dyDescent="0.25">
      <c r="A657" t="s">
        <v>704</v>
      </c>
      <c r="B657" t="s">
        <v>729</v>
      </c>
      <c r="C657">
        <v>1.1289</v>
      </c>
      <c r="D657">
        <v>1.4309000000000001</v>
      </c>
      <c r="E657">
        <v>0.71060000000000001</v>
      </c>
    </row>
    <row r="658" spans="1:5" x14ac:dyDescent="0.25">
      <c r="A658" t="s">
        <v>704</v>
      </c>
      <c r="B658" t="s">
        <v>730</v>
      </c>
      <c r="C658">
        <v>1.1289</v>
      </c>
      <c r="D658">
        <v>0.82679999999999998</v>
      </c>
      <c r="E658">
        <v>1.4370000000000001</v>
      </c>
    </row>
    <row r="659" spans="1:5" x14ac:dyDescent="0.25">
      <c r="A659" t="s">
        <v>704</v>
      </c>
      <c r="B659" t="s">
        <v>731</v>
      </c>
      <c r="C659">
        <v>1.1289</v>
      </c>
      <c r="D659">
        <v>0.94910000000000005</v>
      </c>
      <c r="E659">
        <v>1.0558000000000001</v>
      </c>
    </row>
    <row r="660" spans="1:5" x14ac:dyDescent="0.25">
      <c r="A660" t="s">
        <v>732</v>
      </c>
      <c r="B660" t="s">
        <v>733</v>
      </c>
      <c r="C660">
        <v>1.6135999999999999</v>
      </c>
      <c r="D660">
        <v>1.0845</v>
      </c>
      <c r="E660">
        <v>0.375</v>
      </c>
    </row>
    <row r="661" spans="1:5" x14ac:dyDescent="0.25">
      <c r="A661" t="s">
        <v>732</v>
      </c>
      <c r="B661" t="s">
        <v>734</v>
      </c>
      <c r="C661">
        <v>1.6135999999999999</v>
      </c>
      <c r="D661">
        <v>0.46479999999999999</v>
      </c>
      <c r="E661">
        <v>0.5</v>
      </c>
    </row>
    <row r="662" spans="1:5" x14ac:dyDescent="0.25">
      <c r="A662" t="s">
        <v>732</v>
      </c>
      <c r="B662" t="s">
        <v>735</v>
      </c>
      <c r="C662">
        <v>1.6135999999999999</v>
      </c>
      <c r="D662">
        <v>0.49580000000000002</v>
      </c>
      <c r="E662">
        <v>1</v>
      </c>
    </row>
    <row r="663" spans="1:5" x14ac:dyDescent="0.25">
      <c r="A663" t="s">
        <v>732</v>
      </c>
      <c r="B663" t="s">
        <v>736</v>
      </c>
      <c r="C663">
        <v>1.6135999999999999</v>
      </c>
      <c r="D663">
        <v>1.446</v>
      </c>
      <c r="E663">
        <v>0.83330000000000004</v>
      </c>
    </row>
    <row r="664" spans="1:5" x14ac:dyDescent="0.25">
      <c r="A664" t="s">
        <v>732</v>
      </c>
      <c r="B664" t="s">
        <v>737</v>
      </c>
      <c r="C664">
        <v>1.6135999999999999</v>
      </c>
      <c r="D664">
        <v>0.77470000000000006</v>
      </c>
      <c r="E664">
        <v>1</v>
      </c>
    </row>
    <row r="665" spans="1:5" x14ac:dyDescent="0.25">
      <c r="A665" t="s">
        <v>732</v>
      </c>
      <c r="B665" t="s">
        <v>738</v>
      </c>
      <c r="C665">
        <v>1.6135999999999999</v>
      </c>
      <c r="D665">
        <v>0.92959999999999998</v>
      </c>
      <c r="E665">
        <v>1.125</v>
      </c>
    </row>
    <row r="666" spans="1:5" x14ac:dyDescent="0.25">
      <c r="A666" t="s">
        <v>732</v>
      </c>
      <c r="B666" t="s">
        <v>739</v>
      </c>
      <c r="C666">
        <v>1.6135999999999999</v>
      </c>
      <c r="D666">
        <v>0.74370000000000003</v>
      </c>
      <c r="E666">
        <v>1.7</v>
      </c>
    </row>
    <row r="667" spans="1:5" x14ac:dyDescent="0.25">
      <c r="A667" t="s">
        <v>732</v>
      </c>
      <c r="B667" t="s">
        <v>740</v>
      </c>
      <c r="C667">
        <v>1.6135999999999999</v>
      </c>
      <c r="D667">
        <v>0.86760000000000004</v>
      </c>
      <c r="E667">
        <v>1.5</v>
      </c>
    </row>
    <row r="668" spans="1:5" x14ac:dyDescent="0.25">
      <c r="A668" t="s">
        <v>732</v>
      </c>
      <c r="B668" t="s">
        <v>741</v>
      </c>
      <c r="C668">
        <v>1.6135999999999999</v>
      </c>
      <c r="D668">
        <v>2.1071</v>
      </c>
      <c r="E668">
        <v>0.6</v>
      </c>
    </row>
    <row r="669" spans="1:5" x14ac:dyDescent="0.25">
      <c r="A669" t="s">
        <v>732</v>
      </c>
      <c r="B669" t="s">
        <v>742</v>
      </c>
      <c r="C669">
        <v>1.6135999999999999</v>
      </c>
      <c r="D669">
        <v>1.1154999999999999</v>
      </c>
      <c r="E669">
        <v>1.1000000000000001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AR24" activePane="bottomRight" state="frozen"/>
      <selection pane="topRight" activeCell="M1" sqref="M1"/>
      <selection pane="bottomLeft" activeCell="A2" sqref="A2"/>
      <selection pane="bottomRight" activeCell="K60" sqref="K60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743</v>
      </c>
      <c r="E2" s="1">
        <f>VLOOKUP(A2,home!$A$2:$E$670,3,FALSE)</f>
        <v>1.80555555555556</v>
      </c>
      <c r="F2">
        <f>VLOOKUP(B2,home!$B$2:$E$670,3,FALSE)</f>
        <v>1.99</v>
      </c>
      <c r="G2">
        <f>VLOOKUP(C2,away!$B$2:$E$670,4,FALSE)</f>
        <v>0.55000000000000004</v>
      </c>
      <c r="H2">
        <f>VLOOKUP(A2,away!$A$2:$E$670,3,FALSE)</f>
        <v>1.2361111111111101</v>
      </c>
      <c r="I2">
        <f>VLOOKUP(C2,away!$B$2:$E$670,3,FALSE)</f>
        <v>1.8</v>
      </c>
      <c r="J2">
        <f>VLOOKUP(B2,home!$B$2:$E$670,4,FALSE)</f>
        <v>1.08</v>
      </c>
      <c r="K2" s="3">
        <f>E2*F2*G2</f>
        <v>1.9761805555555605</v>
      </c>
      <c r="L2" s="3">
        <f>H2*I2*J2</f>
        <v>2.4029999999999982</v>
      </c>
      <c r="M2" s="5">
        <f>_xlfn.POISSON.DIST(0,$K2,FALSE) * _xlfn.POISSON.DIST(0,$L2,FALSE)</f>
        <v>1.2535626663081473E-2</v>
      </c>
      <c r="N2" s="5">
        <f>_xlfn.POISSON.DIST(1,K2,FALSE) * _xlfn.POISSON.DIST(0,L2,FALSE)</f>
        <v>2.4772661663285442E-2</v>
      </c>
      <c r="O2" s="5">
        <f>_xlfn.POISSON.DIST(0,K2,FALSE) * _xlfn.POISSON.DIST(1,L2,FALSE)</f>
        <v>3.0123110871384758E-2</v>
      </c>
      <c r="P2" s="5">
        <f>_xlfn.POISSON.DIST(1,K2,FALSE) * _xlfn.POISSON.DIST(1,L2,FALSE)</f>
        <v>5.9528705976874867E-2</v>
      </c>
      <c r="Q2" s="5">
        <f>_xlfn.POISSON.DIST(2,K2,FALSE) * _xlfn.POISSON.DIST(0,L2,FALSE)</f>
        <v>2.4477626144170688E-2</v>
      </c>
      <c r="R2" s="5">
        <f>_xlfn.POISSON.DIST(0,K2,FALSE) * _xlfn.POISSON.DIST(2,L2,FALSE)</f>
        <v>3.6192917711968774E-2</v>
      </c>
      <c r="S2" s="5">
        <f>_xlfn.POISSON.DIST(2,K2,FALSE) * _xlfn.POISSON.DIST(2,L2,FALSE)</f>
        <v>7.0671912352767166E-2</v>
      </c>
      <c r="T2" s="5">
        <f>_xlfn.POISSON.DIST(2,K2,FALSE) * _xlfn.POISSON.DIST(1,L2,FALSE)</f>
        <v>5.8819735624442114E-2</v>
      </c>
      <c r="U2" s="5">
        <f>_xlfn.POISSON.DIST(1,K2,FALSE) * _xlfn.POISSON.DIST(2,L2,FALSE)</f>
        <v>7.1523740231215119E-2</v>
      </c>
      <c r="V2" s="5">
        <f>_xlfn.POISSON.DIST(3,K2,FALSE) * _xlfn.POISSON.DIST(3,L2,FALSE)</f>
        <v>3.72893425571292E-2</v>
      </c>
      <c r="W2" s="5">
        <f>_xlfn.POISSON.DIST(3,K2,FALSE) * _xlfn.POISSON.DIST(0,L2,FALSE)</f>
        <v>1.6124069610756176E-2</v>
      </c>
      <c r="X2" s="5">
        <f>_xlfn.POISSON.DIST(3,K2,FALSE) * _xlfn.POISSON.DIST(1,L2,FALSE)</f>
        <v>3.8746139274647061E-2</v>
      </c>
      <c r="Y2" s="5">
        <f>_xlfn.POISSON.DIST(3,K2,FALSE) * _xlfn.POISSON.DIST(2,L2,FALSE)</f>
        <v>4.6553486338488423E-2</v>
      </c>
      <c r="Z2" s="5">
        <f>_xlfn.POISSON.DIST(0,K2,FALSE) * _xlfn.POISSON.DIST(3,L2,FALSE)</f>
        <v>2.8990527087286961E-2</v>
      </c>
      <c r="AA2" s="5">
        <f>_xlfn.POISSON.DIST(1,K2,FALSE) * _xlfn.POISSON.DIST(3,L2,FALSE)</f>
        <v>5.7290515925203268E-2</v>
      </c>
      <c r="AB2" s="5">
        <f>_xlfn.POISSON.DIST(2,K2,FALSE) * _xlfn.POISSON.DIST(3,L2,FALSE)</f>
        <v>5.6608201794566458E-2</v>
      </c>
      <c r="AC2" s="5">
        <f>_xlfn.POISSON.DIST(4,K2,FALSE) * _xlfn.POISSON.DIST(4,L2,FALSE)</f>
        <v>1.1067388017444408E-2</v>
      </c>
      <c r="AD2" s="5">
        <f>_xlfn.POISSON.DIST(4,K2,FALSE) * _xlfn.POISSON.DIST(0,L2,FALSE)</f>
        <v>7.966018210300168E-3</v>
      </c>
      <c r="AE2" s="5">
        <f>_xlfn.POISSON.DIST(4,K2,FALSE) * _xlfn.POISSON.DIST(1,L2,FALSE)</f>
        <v>1.9142341759351287E-2</v>
      </c>
      <c r="AF2" s="5">
        <f>_xlfn.POISSON.DIST(4,K2,FALSE) * _xlfn.POISSON.DIST(2,L2,FALSE)</f>
        <v>2.2999523623860561E-2</v>
      </c>
      <c r="AG2" s="5">
        <f>_xlfn.POISSON.DIST(4,K2,FALSE) * _xlfn.POISSON.DIST(3,L2,FALSE)</f>
        <v>1.8422618422712294E-2</v>
      </c>
      <c r="AH2" s="5">
        <f>_xlfn.POISSON.DIST(0,K2,FALSE) * _xlfn.POISSON.DIST(4,L2,FALSE)</f>
        <v>1.7416059147687638E-2</v>
      </c>
      <c r="AI2" s="5">
        <f>_xlfn.POISSON.DIST(1,K2,FALSE) * _xlfn.POISSON.DIST(4,L2,FALSE)</f>
        <v>3.4417277442065852E-2</v>
      </c>
      <c r="AJ2" s="5">
        <f>_xlfn.POISSON.DIST(2,K2,FALSE) * _xlfn.POISSON.DIST(4,L2,FALSE)</f>
        <v>3.4007377228085785E-2</v>
      </c>
      <c r="AK2" s="5">
        <f>_xlfn.POISSON.DIST(3,K2,FALSE) * _xlfn.POISSON.DIST(4,L2,FALSE)</f>
        <v>2.2401572541195357E-2</v>
      </c>
      <c r="AL2" s="5">
        <f>_xlfn.POISSON.DIST(5,K2,FALSE) * _xlfn.POISSON.DIST(5,L2,FALSE)</f>
        <v>2.1022556109228777E-3</v>
      </c>
      <c r="AM2" s="5">
        <f>_xlfn.POISSON.DIST(5,K2,FALSE) * _xlfn.POISSON.DIST(0,L2,FALSE)</f>
        <v>3.1484580584793418E-3</v>
      </c>
      <c r="AN2" s="5">
        <f>_xlfn.POISSON.DIST(5,K2,FALSE) * _xlfn.POISSON.DIST(1,L2,FALSE)</f>
        <v>7.5657447145258527E-3</v>
      </c>
      <c r="AO2" s="5">
        <f>_xlfn.POISSON.DIST(5,K2,FALSE) * _xlfn.POISSON.DIST(2,L2,FALSE)</f>
        <v>9.0902422745028078E-3</v>
      </c>
      <c r="AP2" s="5">
        <f>_xlfn.POISSON.DIST(5,K2,FALSE) * _xlfn.POISSON.DIST(3,L2,FALSE)</f>
        <v>7.2812840618767432E-3</v>
      </c>
      <c r="AQ2" s="5">
        <f>_xlfn.POISSON.DIST(5,K2,FALSE) * _xlfn.POISSON.DIST(4,L2,FALSE)</f>
        <v>4.3742314001724517E-3</v>
      </c>
      <c r="AR2" s="5">
        <f>_xlfn.POISSON.DIST(0,K2,FALSE) * _xlfn.POISSON.DIST(5,L2,FALSE)</f>
        <v>8.3701580263786657E-3</v>
      </c>
      <c r="AS2" s="5">
        <f>_xlfn.POISSON.DIST(1,K2,FALSE) * _xlfn.POISSON.DIST(5,L2,FALSE)</f>
        <v>1.6540943538656826E-2</v>
      </c>
      <c r="AT2" s="5">
        <f>_xlfn.POISSON.DIST(2,K2,FALSE) * _xlfn.POISSON.DIST(5,L2,FALSE)</f>
        <v>1.6343945495818007E-2</v>
      </c>
      <c r="AU2" s="5">
        <f>_xlfn.POISSON.DIST(3,K2,FALSE) * _xlfn.POISSON.DIST(5,L2,FALSE)</f>
        <v>1.0766195763298474E-2</v>
      </c>
      <c r="AV2" s="5">
        <f>_xlfn.POISSON.DIST(4,K2,FALSE) * _xlfn.POISSON.DIST(5,L2,FALSE)</f>
        <v>5.3189866811837747E-3</v>
      </c>
      <c r="AW2" s="5">
        <f>_xlfn.POISSON.DIST(6,K2,FALSE) * _xlfn.POISSON.DIST(6,L2,FALSE)</f>
        <v>2.7730864712931718E-4</v>
      </c>
      <c r="AX2" s="5">
        <f>_xlfn.POISSON.DIST(6,K2,FALSE) * _xlfn.POISSON.DIST(0,L2,FALSE)</f>
        <v>1.0369869325248474E-3</v>
      </c>
      <c r="AY2" s="5">
        <f>_xlfn.POISSON.DIST(6,K2,FALSE) * _xlfn.POISSON.DIST(1,L2,FALSE)</f>
        <v>2.4918795988572067E-3</v>
      </c>
      <c r="AZ2" s="5">
        <f>_xlfn.POISSON.DIST(6,K2,FALSE) * _xlfn.POISSON.DIST(2,L2,FALSE)</f>
        <v>2.9939933380269323E-3</v>
      </c>
      <c r="BA2" s="5">
        <f>_xlfn.POISSON.DIST(6,K2,FALSE) * _xlfn.POISSON.DIST(3,L2,FALSE)</f>
        <v>2.3981886637595711E-3</v>
      </c>
      <c r="BB2" s="5">
        <f>_xlfn.POISSON.DIST(6,K2,FALSE) * _xlfn.POISSON.DIST(4,L2,FALSE)</f>
        <v>1.4407118397535617E-3</v>
      </c>
      <c r="BC2" s="5">
        <f>_xlfn.POISSON.DIST(6,K2,FALSE) * _xlfn.POISSON.DIST(5,L2,FALSE)</f>
        <v>6.9240611018556077E-4</v>
      </c>
      <c r="BD2" s="5">
        <f>_xlfn.POISSON.DIST(0,K2,FALSE) * _xlfn.POISSON.DIST(6,L2,FALSE)</f>
        <v>3.3522482895646569E-3</v>
      </c>
      <c r="BE2" s="5">
        <f>_xlfn.POISSON.DIST(1,K2,FALSE) * _xlfn.POISSON.DIST(6,L2,FALSE)</f>
        <v>6.6246478872320604E-3</v>
      </c>
      <c r="BF2" s="5">
        <f>_xlfn.POISSON.DIST(2,K2,FALSE) * _xlfn.POISSON.DIST(6,L2,FALSE)</f>
        <v>6.5457501710751136E-3</v>
      </c>
      <c r="BG2" s="5">
        <f>_xlfn.POISSON.DIST(3,K2,FALSE) * _xlfn.POISSON.DIST(6,L2,FALSE)</f>
        <v>4.3118614032010396E-3</v>
      </c>
      <c r="BH2" s="5">
        <f>_xlfn.POISSON.DIST(4,K2,FALSE) * _xlfn.POISSON.DIST(6,L2,FALSE)</f>
        <v>2.1302541658141023E-3</v>
      </c>
      <c r="BI2" s="5">
        <f>_xlfn.POISSON.DIST(5,K2,FALSE) * _xlfn.POISSON.DIST(6,L2,FALSE)</f>
        <v>8.4195337217461263E-4</v>
      </c>
      <c r="BJ2" s="8">
        <f>SUM(N2,Q2,T2,W2,X2,Y2,AD2,AE2,AF2,AG2,AM2,AN2,AO2,AP2,AQ2,AX2,AY2,AZ2,BA2,BB2,BC2)</f>
        <v>0.32053834766467915</v>
      </c>
      <c r="BK2" s="8">
        <f>SUM(M2,P2,S2,V2,AC2,AL2,AY2)</f>
        <v>0.19568711077707723</v>
      </c>
      <c r="BL2" s="8">
        <f>SUM(O2,R2,U2,AA2,AB2,AH2,AI2,AJ2,AK2,AR2,AS2,AT2,AU2,AV2,BD2,BE2,BF2,BG2,BH2,BI2)</f>
        <v>0.44112771768777037</v>
      </c>
      <c r="BM2" s="8">
        <f>SUM(S2:BI2)</f>
        <v>0.79649848323431982</v>
      </c>
      <c r="BN2" s="8">
        <f>SUM(M2:R2)</f>
        <v>0.18763064903076601</v>
      </c>
    </row>
    <row r="3" spans="1:88" x14ac:dyDescent="0.25">
      <c r="A3" t="s">
        <v>61</v>
      </c>
      <c r="B3" t="s">
        <v>741</v>
      </c>
      <c r="C3" t="s">
        <v>247</v>
      </c>
      <c r="D3" t="s">
        <v>743</v>
      </c>
      <c r="E3" s="1">
        <f>VLOOKUP(A3,home!$A$2:$E$670,3,FALSE)</f>
        <v>1.46835443037975</v>
      </c>
      <c r="F3">
        <f>VLOOKUP(B3,home!$B$2:$E$670,3,FALSE)</f>
        <v>1</v>
      </c>
      <c r="G3">
        <f>VLOOKUP(C3,away!$B$2:$E$670,4,FALSE)</f>
        <v>1.02</v>
      </c>
      <c r="H3">
        <f>VLOOKUP(A3,away!$A$2:$E$670,3,FALSE)</f>
        <v>1.16455696202532</v>
      </c>
      <c r="I3">
        <f>VLOOKUP(C3,away!$B$2:$E$670,3,FALSE)</f>
        <v>1.02</v>
      </c>
      <c r="J3">
        <f>VLOOKUP(B3,home!$B$2:$E$670,4,FALSE)</f>
        <v>0.20660000000000001</v>
      </c>
      <c r="K3" s="3">
        <f t="shared" ref="K3:K9" si="0">E3*F3*G3</f>
        <v>1.497721518987345</v>
      </c>
      <c r="L3" s="3">
        <f t="shared" ref="L3:L9" si="1">H3*I3*J3</f>
        <v>0.24540941772151975</v>
      </c>
      <c r="M3" s="5">
        <f t="shared" ref="M3:M49" si="2">_xlfn.POISSON.DIST(0,$K3,FALSE) * _xlfn.POISSON.DIST(0,$L3,FALSE)</f>
        <v>0.17497171674700368</v>
      </c>
      <c r="N3" s="5">
        <f t="shared" ref="N3:N9" si="3">_xlfn.POISSON.DIST(1,K3,FALSE) * _xlfn.POISSON.DIST(0,L3,FALSE)</f>
        <v>0.26205890538614585</v>
      </c>
      <c r="O3" s="5">
        <f t="shared" ref="O3:O9" si="4">_xlfn.POISSON.DIST(0,K3,FALSE) * _xlfn.POISSON.DIST(1,L3,FALSE)</f>
        <v>4.2939707124616859E-2</v>
      </c>
      <c r="P3" s="5">
        <f t="shared" ref="P3:P9" si="5">_xlfn.POISSON.DIST(1,K3,FALSE) * _xlfn.POISSON.DIST(1,L3,FALSE)</f>
        <v>6.4311723379552876E-2</v>
      </c>
      <c r="Q3" s="5">
        <f t="shared" ref="Q3:Q9" si="6">_xlfn.POISSON.DIST(2,K3,FALSE) * _xlfn.POISSON.DIST(0,L3,FALSE)</f>
        <v>0.19624563091954969</v>
      </c>
      <c r="R3" s="5">
        <f t="shared" ref="R3:R9" si="7">_xlfn.POISSON.DIST(0,K3,FALSE) * _xlfn.POISSON.DIST(2,L3,FALSE)</f>
        <v>5.2689042612924066E-3</v>
      </c>
      <c r="S3" s="5">
        <f t="shared" ref="S3:S9" si="8">_xlfn.POISSON.DIST(2,K3,FALSE) * _xlfn.POISSON.DIST(2,L3,FALSE)</f>
        <v>5.9095233231729665E-3</v>
      </c>
      <c r="T3" s="5">
        <f t="shared" ref="T3:T9" si="9">_xlfn.POISSON.DIST(2,K3,FALSE) * _xlfn.POISSON.DIST(1,L3,FALSE)</f>
        <v>4.8160526014358961E-2</v>
      </c>
      <c r="U3" s="5">
        <f t="shared" ref="U3:U9" si="10">_xlfn.POISSON.DIST(1,K3,FALSE) * _xlfn.POISSON.DIST(2,L3,FALSE)</f>
        <v>7.8913512936217584E-3</v>
      </c>
      <c r="V3" s="5">
        <f t="shared" ref="V3:V9" si="11">_xlfn.POISSON.DIST(3,K3,FALSE) * _xlfn.POISSON.DIST(3,L3,FALSE)</f>
        <v>2.413416270486241E-4</v>
      </c>
      <c r="W3" s="5">
        <f t="shared" ref="W3:W9" si="12">_xlfn.POISSON.DIST(3,K3,FALSE) * _xlfn.POISSON.DIST(0,L3,FALSE)</f>
        <v>9.7973768145152559E-2</v>
      </c>
      <c r="X3" s="5">
        <f t="shared" ref="X3:X9" si="13">_xlfn.POISSON.DIST(3,K3,FALSE) * _xlfn.POISSON.DIST(1,L3,FALSE)</f>
        <v>2.4043685392485067E-2</v>
      </c>
      <c r="Y3" s="5">
        <f t="shared" ref="Y3:Y9" si="14">_xlfn.POISSON.DIST(3,K3,FALSE) * _xlfn.POISSON.DIST(2,L3,FALSE)</f>
        <v>2.9502734160245844E-3</v>
      </c>
      <c r="Z3" s="5">
        <f t="shared" ref="Z3:Z9" si="15">_xlfn.POISSON.DIST(0,K3,FALSE) * _xlfn.POISSON.DIST(3,L3,FALSE)</f>
        <v>4.3101290893140127E-4</v>
      </c>
      <c r="AA3" s="5">
        <f t="shared" ref="AA3:AA9" si="16">_xlfn.POISSON.DIST(1,K3,FALSE) * _xlfn.POISSON.DIST(3,L3,FALSE)</f>
        <v>6.4553730866789252E-4</v>
      </c>
      <c r="AB3" s="5">
        <f t="shared" ref="AB3:AB9" si="17">_xlfn.POISSON.DIST(2,K3,FALSE) * _xlfn.POISSON.DIST(3,L3,FALSE)</f>
        <v>4.8341755925053942E-4</v>
      </c>
      <c r="AC3" s="5">
        <f t="shared" ref="AC3:AC9" si="18">_xlfn.POISSON.DIST(4,K3,FALSE) * _xlfn.POISSON.DIST(4,L3,FALSE)</f>
        <v>5.5441445935104715E-6</v>
      </c>
      <c r="AD3" s="5">
        <f t="shared" ref="AD3:AD9" si="19">_xlfn.POISSON.DIST(4,K3,FALSE) * _xlfn.POISSON.DIST(0,L3,FALSE)</f>
        <v>3.6684355211817982E-2</v>
      </c>
      <c r="AE3" s="5">
        <f t="shared" ref="AE3:AE9" si="20">_xlfn.POISSON.DIST(4,K3,FALSE) * _xlfn.POISSON.DIST(1,L3,FALSE)</f>
        <v>9.0026862520216477E-3</v>
      </c>
      <c r="AF3" s="5">
        <f t="shared" ref="AF3:AF9" si="21">_xlfn.POISSON.DIST(4,K3,FALSE) * _xlfn.POISSON.DIST(2,L3,FALSE)</f>
        <v>1.1046719955190817E-3</v>
      </c>
      <c r="AG3" s="5">
        <f t="shared" ref="AG3:AG9" si="22">_xlfn.POISSON.DIST(4,K3,FALSE) * _xlfn.POISSON.DIST(3,L3,FALSE)</f>
        <v>9.0365637064535707E-5</v>
      </c>
      <c r="AH3" s="5">
        <f t="shared" ref="AH3:AH9" si="23">_xlfn.POISSON.DIST(0,K3,FALSE) * _xlfn.POISSON.DIST(4,L3,FALSE)</f>
        <v>2.6443656752828394E-5</v>
      </c>
      <c r="AI3" s="5">
        <f t="shared" ref="AI3:AI9" si="24">_xlfn.POISSON.DIST(1,K3,FALSE) * _xlfn.POISSON.DIST(4,L3,FALSE)</f>
        <v>3.9605233759426107E-5</v>
      </c>
      <c r="AJ3" s="5">
        <f t="shared" ref="AJ3:AJ9" si="25">_xlfn.POISSON.DIST(2,K3,FALSE) * _xlfn.POISSON.DIST(4,L3,FALSE)</f>
        <v>2.9658805433008279E-5</v>
      </c>
      <c r="AK3" s="5">
        <f t="shared" ref="AK3:AK9" si="26">_xlfn.POISSON.DIST(3,K3,FALSE) * _xlfn.POISSON.DIST(4,L3,FALSE)</f>
        <v>1.4806877041491752E-5</v>
      </c>
      <c r="AL3" s="5">
        <f t="shared" ref="AL3:AL9" si="27">_xlfn.POISSON.DIST(5,K3,FALSE) * _xlfn.POISSON.DIST(5,L3,FALSE)</f>
        <v>8.1511115076875997E-8</v>
      </c>
      <c r="AM3" s="5">
        <f t="shared" ref="AM3:AM9" si="28">_xlfn.POISSON.DIST(5,K3,FALSE) * _xlfn.POISSON.DIST(0,L3,FALSE)</f>
        <v>1.0988589642183071E-2</v>
      </c>
      <c r="AN3" s="5">
        <f t="shared" ref="AN3:AN9" si="29">_xlfn.POISSON.DIST(5,K3,FALSE) * _xlfn.POISSON.DIST(1,L3,FALSE)</f>
        <v>2.6967033856688701E-3</v>
      </c>
      <c r="AO3" s="5">
        <f t="shared" ref="AO3:AO9" si="30">_xlfn.POISSON.DIST(5,K3,FALSE) * _xlfn.POISSON.DIST(2,L3,FALSE)</f>
        <v>3.3089820382232408E-4</v>
      </c>
      <c r="AP3" s="5">
        <f t="shared" ref="AP3:AP9" si="31">_xlfn.POISSON.DIST(5,K3,FALSE) * _xlfn.POISSON.DIST(3,L3,FALSE)</f>
        <v>2.7068511841711107E-5</v>
      </c>
      <c r="AQ3" s="5">
        <f t="shared" ref="AQ3:AQ9" si="32">_xlfn.POISSON.DIST(5,K3,FALSE) * _xlfn.POISSON.DIST(4,L3,FALSE)</f>
        <v>1.6607169324155959E-6</v>
      </c>
      <c r="AR3" s="5">
        <f t="shared" ref="AR3:AR9" si="33">_xlfn.POISSON.DIST(0,K3,FALSE) * _xlfn.POISSON.DIST(5,L3,FALSE)</f>
        <v>1.2979044812278704E-6</v>
      </c>
      <c r="AS3" s="5">
        <f t="shared" ref="AS3:AS9" si="34">_xlfn.POISSON.DIST(1,K3,FALSE) * _xlfn.POISSON.DIST(5,L3,FALSE)</f>
        <v>1.9438994711250882E-6</v>
      </c>
      <c r="AT3" s="5">
        <f t="shared" ref="AT3:AT9" si="35">_xlfn.POISSON.DIST(2,K3,FALSE) * _xlfn.POISSON.DIST(5,L3,FALSE)</f>
        <v>1.4557100343260821E-6</v>
      </c>
      <c r="AU3" s="5">
        <f t="shared" ref="AU3:AU9" si="36">_xlfn.POISSON.DIST(3,K3,FALSE) * _xlfn.POISSON.DIST(5,L3,FALSE)</f>
        <v>7.2674941460532623E-7</v>
      </c>
      <c r="AV3" s="5">
        <f t="shared" ref="AV3:AV9" si="37">_xlfn.POISSON.DIST(4,K3,FALSE) * _xlfn.POISSON.DIST(5,L3,FALSE)</f>
        <v>2.721170592914634E-7</v>
      </c>
      <c r="AW3" s="5">
        <f t="shared" ref="AW3:AW9" si="38">_xlfn.POISSON.DIST(6,K3,FALSE) * _xlfn.POISSON.DIST(6,L3,FALSE)</f>
        <v>8.322170867005943E-10</v>
      </c>
      <c r="AX3" s="5">
        <f t="shared" ref="AX3:AX9" si="39">_xlfn.POISSON.DIST(6,K3,FALSE) * _xlfn.POISSON.DIST(0,L3,FALSE)</f>
        <v>2.7429745284031719E-3</v>
      </c>
      <c r="AY3" s="5">
        <f t="shared" ref="AY3:AY9" si="40">_xlfn.POISSON.DIST(6,K3,FALSE) * _xlfn.POISSON.DIST(1,L3,FALSE)</f>
        <v>6.7315178184038256E-4</v>
      </c>
      <c r="AZ3" s="5">
        <f t="shared" ref="AZ3:AZ9" si="41">_xlfn.POISSON.DIST(6,K3,FALSE) * _xlfn.POISSON.DIST(2,L3,FALSE)</f>
        <v>8.2598893409825881E-5</v>
      </c>
      <c r="BA3" s="5">
        <f t="shared" ref="BA3:BA9" si="42">_xlfn.POISSON.DIST(6,K3,FALSE) * _xlfn.POISSON.DIST(3,L3,FALSE)</f>
        <v>6.7568487787157487E-6</v>
      </c>
      <c r="BB3" s="5">
        <f t="shared" ref="BB3:BB9" si="43">_xlfn.POISSON.DIST(6,K3,FALSE) * _xlfn.POISSON.DIST(4,L3,FALSE)</f>
        <v>4.1454858110424832E-7</v>
      </c>
      <c r="BC3" s="5">
        <f t="shared" ref="BC3:BC9" si="44">_xlfn.POISSON.DIST(6,K3,FALSE) * _xlfn.POISSON.DIST(5,L3,FALSE)</f>
        <v>2.0346825181215162E-8</v>
      </c>
      <c r="BD3" s="5">
        <f t="shared" ref="BD3:BD9" si="45">_xlfn.POISSON.DIST(0,K3,FALSE) * _xlfn.POISSON.DIST(6,L3,FALSE)</f>
        <v>5.3086330499380439E-8</v>
      </c>
      <c r="BE3" s="5">
        <f t="shared" ref="BE3:BE9" si="46">_xlfn.POISSON.DIST(1,K3,FALSE) * _xlfn.POISSON.DIST(6,L3,FALSE)</f>
        <v>7.9508539552996295E-8</v>
      </c>
      <c r="BF3" s="5">
        <f t="shared" ref="BF3:BF9" si="47">_xlfn.POISSON.DIST(2,K3,FALSE) * _xlfn.POISSON.DIST(6,L3,FALSE)</f>
        <v>5.954082531588952E-8</v>
      </c>
      <c r="BG3" s="5">
        <f t="shared" ref="BG3:BG9" si="48">_xlfn.POISSON.DIST(3,K3,FALSE) * _xlfn.POISSON.DIST(6,L3,FALSE)</f>
        <v>2.9725191777958057E-8</v>
      </c>
      <c r="BH3" s="5">
        <f t="shared" ref="BH3:BH9" si="49">_xlfn.POISSON.DIST(4,K3,FALSE) * _xlfn.POISSON.DIST(6,L3,FALSE)</f>
        <v>1.1130014845468375E-8</v>
      </c>
      <c r="BI3" s="5">
        <f t="shared" ref="BI3:BI9" si="50">_xlfn.POISSON.DIST(5,K3,FALSE) * _xlfn.POISSON.DIST(6,L3,FALSE)</f>
        <v>3.3339325481413192E-9</v>
      </c>
      <c r="BJ3" s="8">
        <f t="shared" ref="BJ3:BJ9" si="51">SUM(N3,Q3,T3,W3,X3,Y3,AD3,AE3,AF3,AG3,AM3,AN3,AO3,AP3,AQ3,AX3,AY3,AZ3,BA3,BB3,BC3)</f>
        <v>0.69586570577842688</v>
      </c>
      <c r="BK3" s="8">
        <f t="shared" ref="BK3:BK9" si="52">SUM(M3,P3,S3,V3,AC3,AL3,AY3)</f>
        <v>0.24611308251432709</v>
      </c>
      <c r="BL3" s="8">
        <f t="shared" ref="BL3:BL9" si="53">SUM(O3,R3,U3,AA3,AB3,AH3,AI3,AJ3,AK3,AR3,AS3,AT3,AU3,AV3,BD3,BE3,BF3,BG3,BH3,BI3)</f>
        <v>5.7345364825731333E-2</v>
      </c>
      <c r="BM3" s="8">
        <f t="shared" ref="BM3:BM9" si="54">SUM(S3:BI3)</f>
        <v>0.25328542725963193</v>
      </c>
      <c r="BN3" s="8">
        <f t="shared" ref="BN3:BN9" si="55">SUM(M3:R3)</f>
        <v>0.74579658781816149</v>
      </c>
    </row>
    <row r="4" spans="1:88" x14ac:dyDescent="0.25">
      <c r="A4" t="s">
        <v>318</v>
      </c>
      <c r="B4" t="s">
        <v>386</v>
      </c>
      <c r="C4" t="s">
        <v>498</v>
      </c>
      <c r="D4" t="s">
        <v>743</v>
      </c>
      <c r="E4" s="1">
        <f>VLOOKUP(A4,home!$A$2:$E$670,3,FALSE)</f>
        <v>1.30952380952381</v>
      </c>
      <c r="F4">
        <f>VLOOKUP(B4,home!$B$2:$E$670,3,FALSE)</f>
        <v>2.04</v>
      </c>
      <c r="G4">
        <f>VLOOKUP(C4,away!$B$2:$E$670,4,FALSE)</f>
        <v>0.23530000000000001</v>
      </c>
      <c r="H4">
        <f>VLOOKUP(A4,away!$A$2:$E$670,3,FALSE)</f>
        <v>0.92857142857142905</v>
      </c>
      <c r="I4">
        <f>VLOOKUP(C4,away!$B$2:$E$670,3,FALSE)</f>
        <v>1.4634</v>
      </c>
      <c r="J4">
        <f>VLOOKUP(B4,home!$B$2:$E$670,4,FALSE)</f>
        <v>0.36</v>
      </c>
      <c r="K4" s="3">
        <f t="shared" si="0"/>
        <v>0.62858714285714312</v>
      </c>
      <c r="L4" s="3">
        <f t="shared" si="1"/>
        <v>0.48919371428571456</v>
      </c>
      <c r="M4" s="5">
        <f t="shared" si="2"/>
        <v>0.32700466009124773</v>
      </c>
      <c r="N4" s="5">
        <f t="shared" si="3"/>
        <v>0.20555092498772867</v>
      </c>
      <c r="O4" s="5">
        <f t="shared" si="4"/>
        <v>0.15996862425877503</v>
      </c>
      <c r="P4" s="5">
        <f t="shared" si="5"/>
        <v>0.10055422046961127</v>
      </c>
      <c r="Q4" s="5">
        <f t="shared" si="6"/>
        <v>6.4603334324839654E-2</v>
      </c>
      <c r="R4" s="5">
        <f t="shared" si="7"/>
        <v>3.9127822735163006E-2</v>
      </c>
      <c r="S4" s="5">
        <f t="shared" si="8"/>
        <v>7.73012779957766E-3</v>
      </c>
      <c r="T4" s="5">
        <f t="shared" si="9"/>
        <v>3.1603545073610101E-2</v>
      </c>
      <c r="U4" s="5">
        <f t="shared" si="10"/>
        <v>2.4595246299316881E-2</v>
      </c>
      <c r="V4" s="5">
        <f t="shared" si="11"/>
        <v>2.6411345493775247E-4</v>
      </c>
      <c r="W4" s="5">
        <f t="shared" si="12"/>
        <v>1.3536275114098589E-2</v>
      </c>
      <c r="X4" s="5">
        <f t="shared" si="13"/>
        <v>6.6218607006591716E-3</v>
      </c>
      <c r="Y4" s="5">
        <f t="shared" si="14"/>
        <v>1.6196863158190321E-3</v>
      </c>
      <c r="Z4" s="5">
        <f t="shared" si="15"/>
        <v>6.3803616452424742E-3</v>
      </c>
      <c r="AA4" s="5">
        <f t="shared" si="16"/>
        <v>4.010613296978268E-3</v>
      </c>
      <c r="AB4" s="5">
        <f t="shared" si="17"/>
        <v>1.2605099767262181E-3</v>
      </c>
      <c r="AC4" s="5">
        <f t="shared" si="18"/>
        <v>5.0759449745668004E-6</v>
      </c>
      <c r="AD4" s="5">
        <f t="shared" si="19"/>
        <v>2.1271821247248698E-3</v>
      </c>
      <c r="AE4" s="5">
        <f t="shared" si="20"/>
        <v>1.0406041245563371E-3</v>
      </c>
      <c r="AF4" s="5">
        <f t="shared" si="21"/>
        <v>2.5452849839637442E-4</v>
      </c>
      <c r="AG4" s="5">
        <f t="shared" si="22"/>
        <v>4.150458050736266E-5</v>
      </c>
      <c r="AH4" s="5">
        <f t="shared" si="23"/>
        <v>7.8030820293056944E-4</v>
      </c>
      <c r="AI4" s="5">
        <f t="shared" si="24"/>
        <v>4.9049170382811853E-4</v>
      </c>
      <c r="AJ4" s="5">
        <f t="shared" si="25"/>
        <v>1.541583893522245E-4</v>
      </c>
      <c r="AK4" s="5">
        <f t="shared" si="26"/>
        <v>3.230066050345795E-5</v>
      </c>
      <c r="AL4" s="5">
        <f t="shared" si="27"/>
        <v>6.2434301691209069E-8</v>
      </c>
      <c r="AM4" s="5">
        <f t="shared" si="28"/>
        <v>2.6742386682351876E-4</v>
      </c>
      <c r="AN4" s="5">
        <f t="shared" si="29"/>
        <v>1.3082207470004539E-4</v>
      </c>
      <c r="AO4" s="5">
        <f t="shared" si="30"/>
        <v>3.1998668316539202E-5</v>
      </c>
      <c r="AP4" s="5">
        <f t="shared" si="31"/>
        <v>5.2178491353214773E-6</v>
      </c>
      <c r="AQ4" s="5">
        <f t="shared" si="32"/>
        <v>6.3813474977260419E-7</v>
      </c>
      <c r="AR4" s="5">
        <f t="shared" si="33"/>
        <v>7.6344373615843287E-5</v>
      </c>
      <c r="AS4" s="5">
        <f t="shared" si="34"/>
        <v>4.7989091684401191E-5</v>
      </c>
      <c r="AT4" s="5">
        <f t="shared" si="35"/>
        <v>1.5082663015103615E-5</v>
      </c>
      <c r="AU4" s="5">
        <f t="shared" si="36"/>
        <v>3.1602560171136952E-6</v>
      </c>
      <c r="AV4" s="5">
        <f t="shared" si="37"/>
        <v>4.9662407512364809E-7</v>
      </c>
      <c r="AW4" s="5">
        <f t="shared" si="38"/>
        <v>5.3329451833875549E-10</v>
      </c>
      <c r="AX4" s="5">
        <f t="shared" si="39"/>
        <v>2.8016534063067446E-5</v>
      </c>
      <c r="AY4" s="5">
        <f t="shared" si="40"/>
        <v>1.3705512359724204E-5</v>
      </c>
      <c r="AZ4" s="5">
        <f t="shared" si="41"/>
        <v>3.3523252487211255E-6</v>
      </c>
      <c r="BA4" s="5">
        <f t="shared" si="42"/>
        <v>5.4664547997188994E-7</v>
      </c>
      <c r="BB4" s="5">
        <f t="shared" si="43"/>
        <v>6.6853883186236482E-8</v>
      </c>
      <c r="BC4" s="5">
        <f t="shared" si="44"/>
        <v>6.5408998860596624E-9</v>
      </c>
      <c r="BD4" s="5">
        <f t="shared" si="45"/>
        <v>6.2245312823251133E-6</v>
      </c>
      <c r="BE4" s="5">
        <f t="shared" si="46"/>
        <v>3.912660334381652E-6</v>
      </c>
      <c r="BF4" s="5">
        <f t="shared" si="47"/>
        <v>1.2297239902797185E-6</v>
      </c>
      <c r="BG4" s="5">
        <f t="shared" si="48"/>
        <v>2.5766289651760454E-7</v>
      </c>
      <c r="BH4" s="5">
        <f t="shared" si="49"/>
        <v>4.0490895985574184E-8</v>
      </c>
      <c r="BI4" s="5">
        <f t="shared" si="50"/>
        <v>5.0904113238595715E-9</v>
      </c>
      <c r="BJ4" s="8">
        <f t="shared" si="51"/>
        <v>0.32748124085059999</v>
      </c>
      <c r="BK4" s="8">
        <f t="shared" si="52"/>
        <v>0.4355719657070104</v>
      </c>
      <c r="BL4" s="8">
        <f t="shared" si="53"/>
        <v>0.23057481869179222</v>
      </c>
      <c r="BM4" s="8">
        <f t="shared" si="54"/>
        <v>0.10318509504821434</v>
      </c>
      <c r="BN4" s="8">
        <f t="shared" si="55"/>
        <v>0.89680958686736534</v>
      </c>
    </row>
    <row r="5" spans="1:88" x14ac:dyDescent="0.25">
      <c r="A5" t="s">
        <v>318</v>
      </c>
      <c r="B5" t="s">
        <v>400</v>
      </c>
      <c r="C5" t="s">
        <v>278</v>
      </c>
      <c r="D5" t="s">
        <v>743</v>
      </c>
      <c r="E5" s="1">
        <f>VLOOKUP(A5,home!$A$2:$E$670,3,FALSE)</f>
        <v>1.30952380952381</v>
      </c>
      <c r="F5">
        <f>VLOOKUP(B5,home!$B$2:$E$670,3,FALSE)</f>
        <v>1.34</v>
      </c>
      <c r="G5">
        <f>VLOOKUP(C5,away!$B$2:$E$670,4,FALSE)</f>
        <v>0.57999999999999996</v>
      </c>
      <c r="H5">
        <f>VLOOKUP(A5,away!$A$2:$E$670,3,FALSE)</f>
        <v>0.92857142857142905</v>
      </c>
      <c r="I5">
        <f>VLOOKUP(C5,away!$B$2:$E$670,3,FALSE)</f>
        <v>1.31</v>
      </c>
      <c r="J5">
        <f>VLOOKUP(B5,home!$B$2:$E$670,4,FALSE)</f>
        <v>0.81</v>
      </c>
      <c r="K5" s="3">
        <f t="shared" si="0"/>
        <v>1.0177619047619051</v>
      </c>
      <c r="L5" s="3">
        <f t="shared" si="1"/>
        <v>0.98530714285714349</v>
      </c>
      <c r="M5" s="5">
        <f t="shared" si="2"/>
        <v>0.13492056952140971</v>
      </c>
      <c r="N5" s="5">
        <f t="shared" si="3"/>
        <v>0.137317015827671</v>
      </c>
      <c r="O5" s="5">
        <f t="shared" si="4"/>
        <v>0.13293820086779878</v>
      </c>
      <c r="P5" s="5">
        <f t="shared" si="5"/>
        <v>0.13529943653083165</v>
      </c>
      <c r="Q5" s="5">
        <f t="shared" si="6"/>
        <v>6.9878013792495544E-2</v>
      </c>
      <c r="R5" s="5">
        <f t="shared" si="7"/>
        <v>6.5492479436809928E-2</v>
      </c>
      <c r="S5" s="5">
        <f t="shared" si="8"/>
        <v>3.391984185675944E-2</v>
      </c>
      <c r="T5" s="5">
        <f t="shared" si="9"/>
        <v>6.8851306118415848E-2</v>
      </c>
      <c r="U5" s="5">
        <f t="shared" si="10"/>
        <v>6.6655750619187576E-2</v>
      </c>
      <c r="V5" s="5">
        <f t="shared" si="11"/>
        <v>3.7794545888194839E-3</v>
      </c>
      <c r="W5" s="5">
        <f t="shared" si="12"/>
        <v>2.3706393472809645E-2</v>
      </c>
      <c r="X5" s="5">
        <f t="shared" si="13"/>
        <v>2.3358078820141306E-2</v>
      </c>
      <c r="Y5" s="5">
        <f t="shared" si="14"/>
        <v>1.1507440952452694E-2</v>
      </c>
      <c r="Z5" s="5">
        <f t="shared" si="15"/>
        <v>2.151006926417114E-2</v>
      </c>
      <c r="AA5" s="5">
        <f t="shared" si="16"/>
        <v>2.1892129065863332E-2</v>
      </c>
      <c r="AB5" s="5">
        <f t="shared" si="17"/>
        <v>1.1140487488683263E-2</v>
      </c>
      <c r="AC5" s="5">
        <f t="shared" si="18"/>
        <v>2.3687922367723074E-4</v>
      </c>
      <c r="AD5" s="5">
        <f t="shared" si="19"/>
        <v>6.0318660439804836E-3</v>
      </c>
      <c r="AE5" s="5">
        <f t="shared" si="20"/>
        <v>5.9432406978914311E-3</v>
      </c>
      <c r="AF5" s="5">
        <f t="shared" si="21"/>
        <v>2.9279587556758505E-3</v>
      </c>
      <c r="AG5" s="5">
        <f t="shared" si="22"/>
        <v>9.6164622531950993E-4</v>
      </c>
      <c r="AH5" s="5">
        <f t="shared" si="23"/>
        <v>5.2985062223349306E-3</v>
      </c>
      <c r="AI5" s="5">
        <f t="shared" si="24"/>
        <v>5.3926177852364051E-3</v>
      </c>
      <c r="AJ5" s="5">
        <f t="shared" si="25"/>
        <v>2.7442004743775646E-3</v>
      </c>
      <c r="AK5" s="5">
        <f t="shared" si="26"/>
        <v>9.3098090061701118E-4</v>
      </c>
      <c r="AL5" s="5">
        <f t="shared" si="27"/>
        <v>9.5017759272960743E-6</v>
      </c>
      <c r="AM5" s="5">
        <f t="shared" si="28"/>
        <v>1.2278006948380472E-3</v>
      </c>
      <c r="AN5" s="5">
        <f t="shared" si="29"/>
        <v>1.2097607946288918E-3</v>
      </c>
      <c r="AO5" s="5">
        <f t="shared" si="30"/>
        <v>5.9599297604819045E-4</v>
      </c>
      <c r="AP5" s="5">
        <f t="shared" si="31"/>
        <v>1.9574537879765618E-4</v>
      </c>
      <c r="AQ5" s="5">
        <f t="shared" si="32"/>
        <v>4.8217329977651963E-5</v>
      </c>
      <c r="AR5" s="5">
        <f t="shared" si="33"/>
        <v>1.0441312054679259E-3</v>
      </c>
      <c r="AS5" s="5">
        <f t="shared" si="34"/>
        <v>1.0626769644983803E-3</v>
      </c>
      <c r="AT5" s="5">
        <f t="shared" si="35"/>
        <v>5.4077606576723538E-4</v>
      </c>
      <c r="AU5" s="5">
        <f t="shared" si="36"/>
        <v>1.8346042624830359E-4</v>
      </c>
      <c r="AV5" s="5">
        <f t="shared" si="37"/>
        <v>4.667975821672611E-5</v>
      </c>
      <c r="AW5" s="5">
        <f t="shared" si="38"/>
        <v>2.6467937838570204E-7</v>
      </c>
      <c r="AX5" s="5">
        <f t="shared" si="39"/>
        <v>2.0826812897439351E-4</v>
      </c>
      <c r="AY5" s="5">
        <f t="shared" si="40"/>
        <v>2.0520807510796273E-4</v>
      </c>
      <c r="AZ5" s="5">
        <f t="shared" si="41"/>
        <v>1.0109649108792043E-4</v>
      </c>
      <c r="BA5" s="5">
        <f t="shared" si="42"/>
        <v>3.3203698262240523E-5</v>
      </c>
      <c r="BB5" s="5">
        <f t="shared" si="43"/>
        <v>8.1789602667647255E-6</v>
      </c>
      <c r="BC5" s="5">
        <f t="shared" si="44"/>
        <v>1.6117575943976111E-6</v>
      </c>
      <c r="BD5" s="5">
        <f t="shared" si="45"/>
        <v>1.7146498913793109E-4</v>
      </c>
      <c r="BE5" s="5">
        <f t="shared" si="46"/>
        <v>1.7451053394500012E-4</v>
      </c>
      <c r="BF5" s="5">
        <f t="shared" si="47"/>
        <v>8.8805086714440208E-5</v>
      </c>
      <c r="BG5" s="5">
        <f t="shared" si="48"/>
        <v>3.0127478069011605E-5</v>
      </c>
      <c r="BH5" s="5">
        <f t="shared" si="49"/>
        <v>7.6656498662974417E-6</v>
      </c>
      <c r="BI5" s="5">
        <f t="shared" si="50"/>
        <v>1.5603612818321459E-6</v>
      </c>
      <c r="BJ5" s="8">
        <f t="shared" si="51"/>
        <v>0.35431804499243746</v>
      </c>
      <c r="BK5" s="8">
        <f t="shared" si="52"/>
        <v>0.30837089157253283</v>
      </c>
      <c r="BL5" s="8">
        <f t="shared" si="53"/>
        <v>0.31583721138012183</v>
      </c>
      <c r="BM5" s="8">
        <f t="shared" si="54"/>
        <v>0.323985557836517</v>
      </c>
      <c r="BN5" s="8">
        <f t="shared" si="55"/>
        <v>0.6758457159770167</v>
      </c>
    </row>
    <row r="6" spans="1:88" x14ac:dyDescent="0.25">
      <c r="A6" t="s">
        <v>670</v>
      </c>
      <c r="B6" t="s">
        <v>674</v>
      </c>
      <c r="C6" t="s">
        <v>31</v>
      </c>
      <c r="D6" t="s">
        <v>743</v>
      </c>
      <c r="E6" s="1">
        <f>VLOOKUP(A6,home!$A$2:$E$670,3,FALSE)</f>
        <v>1.3125</v>
      </c>
      <c r="F6">
        <f>VLOOKUP(B6,home!$B$2:$E$670,3,FALSE)</f>
        <v>0.9143</v>
      </c>
      <c r="G6">
        <f>VLOOKUP(C6,away!$B$2:$E$670,4,FALSE)</f>
        <v>0.37</v>
      </c>
      <c r="H6">
        <f>VLOOKUP(A6,away!$A$2:$E$670,3,FALSE)</f>
        <v>1.2</v>
      </c>
      <c r="I6">
        <f>VLOOKUP(C6,away!$B$2:$E$670,3,FALSE)</f>
        <v>2.2000000000000002</v>
      </c>
      <c r="J6">
        <f>VLOOKUP(B6,home!$B$2:$E$670,4,FALSE)</f>
        <v>0.83330000000000004</v>
      </c>
      <c r="K6" s="3">
        <f t="shared" si="0"/>
        <v>0.44400693749999998</v>
      </c>
      <c r="L6" s="3">
        <f t="shared" si="1"/>
        <v>2.1999120000000003</v>
      </c>
      <c r="M6" s="5">
        <f t="shared" si="2"/>
        <v>7.108215647166094E-2</v>
      </c>
      <c r="N6" s="5">
        <f t="shared" si="3"/>
        <v>3.1560970605877973E-2</v>
      </c>
      <c r="O6" s="5">
        <f t="shared" si="4"/>
        <v>0.15637448900788459</v>
      </c>
      <c r="P6" s="5">
        <f t="shared" si="5"/>
        <v>6.9431357967518245E-2</v>
      </c>
      <c r="Q6" s="5">
        <f t="shared" si="6"/>
        <v>7.0066449516216983E-3</v>
      </c>
      <c r="R6" s="5">
        <f t="shared" si="7"/>
        <v>0.17200505743115677</v>
      </c>
      <c r="S6" s="5">
        <f t="shared" si="8"/>
        <v>1.6954724323591613E-2</v>
      </c>
      <c r="T6" s="5">
        <f t="shared" si="9"/>
        <v>1.5414002308811996E-2</v>
      </c>
      <c r="U6" s="5">
        <f t="shared" si="10"/>
        <v>7.6371438784519519E-2</v>
      </c>
      <c r="V6" s="5">
        <f t="shared" si="11"/>
        <v>1.8401078917138502E-3</v>
      </c>
      <c r="W6" s="5">
        <f t="shared" si="12"/>
        <v>1.0369996557064623E-3</v>
      </c>
      <c r="X6" s="5">
        <f t="shared" si="13"/>
        <v>2.2813079865845153E-3</v>
      </c>
      <c r="Y6" s="5">
        <f t="shared" si="14"/>
        <v>2.5093384076915579E-3</v>
      </c>
      <c r="Z6" s="5">
        <f t="shared" si="15"/>
        <v>0.12613199663449698</v>
      </c>
      <c r="AA6" s="5">
        <f t="shared" si="16"/>
        <v>5.6003481546443308E-2</v>
      </c>
      <c r="AB6" s="5">
        <f t="shared" si="17"/>
        <v>1.2432967165387027E-2</v>
      </c>
      <c r="AC6" s="5">
        <f t="shared" si="18"/>
        <v>1.1233584846586597E-4</v>
      </c>
      <c r="AD6" s="5">
        <f t="shared" si="19"/>
        <v>1.1510876032969514E-4</v>
      </c>
      <c r="AE6" s="5">
        <f t="shared" si="20"/>
        <v>2.5322914315442034E-4</v>
      </c>
      <c r="AF6" s="5">
        <f t="shared" si="21"/>
        <v>2.7854091538756368E-4</v>
      </c>
      <c r="AG6" s="5">
        <f t="shared" si="22"/>
        <v>2.0425516741736201E-4</v>
      </c>
      <c r="AH6" s="5">
        <f t="shared" si="23"/>
        <v>6.936982324504741E-2</v>
      </c>
      <c r="AI6" s="5">
        <f t="shared" si="24"/>
        <v>3.080068277394981E-2</v>
      </c>
      <c r="AJ6" s="5">
        <f t="shared" si="25"/>
        <v>6.8378584156852289E-3</v>
      </c>
      <c r="AK6" s="5">
        <f t="shared" si="26"/>
        <v>1.0120188580690003E-3</v>
      </c>
      <c r="AL6" s="5">
        <f t="shared" si="27"/>
        <v>4.3890792820997102E-6</v>
      </c>
      <c r="AM6" s="5">
        <f t="shared" si="28"/>
        <v>1.0221817630681889E-5</v>
      </c>
      <c r="AN6" s="5">
        <f t="shared" si="29"/>
        <v>2.2487099267548656E-5</v>
      </c>
      <c r="AO6" s="5">
        <f t="shared" si="30"/>
        <v>2.473481976193576E-5</v>
      </c>
      <c r="AP6" s="5">
        <f t="shared" si="31"/>
        <v>1.8138142270706543E-5</v>
      </c>
      <c r="AQ6" s="5">
        <f t="shared" si="32"/>
        <v>9.9755792097586469E-6</v>
      </c>
      <c r="AR6" s="5">
        <f t="shared" si="33"/>
        <v>3.0521501318931735E-2</v>
      </c>
      <c r="AS6" s="5">
        <f t="shared" si="34"/>
        <v>1.3551758328521088E-2</v>
      </c>
      <c r="AT6" s="5">
        <f t="shared" si="35"/>
        <v>3.0085373565933832E-3</v>
      </c>
      <c r="AU6" s="5">
        <f t="shared" si="36"/>
        <v>4.4527048601845795E-4</v>
      </c>
      <c r="AV6" s="5">
        <f t="shared" si="37"/>
        <v>4.9425796214048003E-5</v>
      </c>
      <c r="AW6" s="5">
        <f t="shared" si="38"/>
        <v>1.190874482858972E-7</v>
      </c>
      <c r="AX6" s="5">
        <f t="shared" si="39"/>
        <v>7.5642632364709501E-7</v>
      </c>
      <c r="AY6" s="5">
        <f t="shared" si="40"/>
        <v>1.6640713465071285E-6</v>
      </c>
      <c r="AZ6" s="5">
        <f t="shared" si="41"/>
        <v>1.8304052620185955E-6</v>
      </c>
      <c r="BA6" s="5">
        <f t="shared" si="42"/>
        <v>1.3422435002592843E-6</v>
      </c>
      <c r="BB6" s="5">
        <f t="shared" si="43"/>
        <v>7.3820439578560097E-7</v>
      </c>
      <c r="BC6" s="5">
        <f t="shared" si="44"/>
        <v>3.2479694174829846E-7</v>
      </c>
      <c r="BD6" s="5">
        <f t="shared" si="45"/>
        <v>1.1190769501588965E-2</v>
      </c>
      <c r="BE6" s="5">
        <f t="shared" si="46"/>
        <v>4.9687792946689173E-3</v>
      </c>
      <c r="BF6" s="5">
        <f t="shared" si="47"/>
        <v>1.1030862388696778E-3</v>
      </c>
      <c r="BG6" s="5">
        <f t="shared" si="48"/>
        <v>1.6325931423963975E-4</v>
      </c>
      <c r="BH6" s="5">
        <f t="shared" si="49"/>
        <v>1.8122067033473143E-5</v>
      </c>
      <c r="BI6" s="5">
        <f t="shared" si="50"/>
        <v>1.6092646969404241E-6</v>
      </c>
      <c r="BJ6" s="8">
        <f t="shared" si="51"/>
        <v>6.0752611508493863E-2</v>
      </c>
      <c r="BK6" s="8">
        <f t="shared" si="52"/>
        <v>0.15942673565357912</v>
      </c>
      <c r="BL6" s="8">
        <f t="shared" si="53"/>
        <v>0.64622993619551872</v>
      </c>
      <c r="BM6" s="8">
        <f t="shared" si="54"/>
        <v>0.48507905857247041</v>
      </c>
      <c r="BN6" s="8">
        <f t="shared" si="55"/>
        <v>0.50746067643572024</v>
      </c>
    </row>
    <row r="7" spans="1:88" x14ac:dyDescent="0.25">
      <c r="A7" t="s">
        <v>19</v>
      </c>
      <c r="B7" t="s">
        <v>258</v>
      </c>
      <c r="C7" t="s">
        <v>51</v>
      </c>
      <c r="D7" t="s">
        <v>743</v>
      </c>
      <c r="E7" s="1">
        <f>VLOOKUP(A7,home!$A$2:$E$670,3,FALSE)</f>
        <v>1.63636363636364</v>
      </c>
      <c r="F7">
        <f>VLOOKUP(B7,home!$B$2:$E$670,3,FALSE)</f>
        <v>0.92</v>
      </c>
      <c r="G7">
        <f>VLOOKUP(C7,away!$B$2:$E$670,4,FALSE)</f>
        <v>0.83</v>
      </c>
      <c r="H7">
        <f>VLOOKUP(A7,away!$A$2:$E$670,3,FALSE)</f>
        <v>1.23232323232323</v>
      </c>
      <c r="I7">
        <f>VLOOKUP(C7,away!$B$2:$E$670,3,FALSE)</f>
        <v>0.69</v>
      </c>
      <c r="J7">
        <f>VLOOKUP(B7,home!$B$2:$E$670,4,FALSE)</f>
        <v>1.22</v>
      </c>
      <c r="K7" s="3">
        <f t="shared" si="0"/>
        <v>1.2495272727272755</v>
      </c>
      <c r="L7" s="3">
        <f t="shared" si="1"/>
        <v>1.0373696969696951</v>
      </c>
      <c r="M7" s="5">
        <f t="shared" si="2"/>
        <v>0.10158118279547398</v>
      </c>
      <c r="N7" s="5">
        <f t="shared" si="3"/>
        <v>0.12692845829883945</v>
      </c>
      <c r="O7" s="5">
        <f t="shared" si="4"/>
        <v>0.10537724081436406</v>
      </c>
      <c r="P7" s="5">
        <f t="shared" si="5"/>
        <v>0.13167173632229767</v>
      </c>
      <c r="Q7" s="5">
        <f t="shared" si="6"/>
        <v>7.9300285164813286E-2</v>
      </c>
      <c r="R7" s="5">
        <f t="shared" si="7"/>
        <v>5.4657578185549706E-2</v>
      </c>
      <c r="S7" s="5">
        <f t="shared" si="8"/>
        <v>4.2668941404817841E-2</v>
      </c>
      <c r="T7" s="5">
        <f t="shared" si="9"/>
        <v>8.226371279103277E-2</v>
      </c>
      <c r="U7" s="5">
        <f t="shared" si="10"/>
        <v>6.8296134604067749E-2</v>
      </c>
      <c r="V7" s="5">
        <f t="shared" si="11"/>
        <v>6.145378774552011E-3</v>
      </c>
      <c r="W7" s="5">
        <f t="shared" si="12"/>
        <v>3.3029289682828117E-2</v>
      </c>
      <c r="X7" s="5">
        <f t="shared" si="13"/>
        <v>3.4263584229399686E-2</v>
      </c>
      <c r="Y7" s="5">
        <f t="shared" si="14"/>
        <v>1.7772001994573985E-2</v>
      </c>
      <c r="Z7" s="5">
        <f t="shared" si="15"/>
        <v>1.8900038439813707E-2</v>
      </c>
      <c r="AA7" s="5">
        <f t="shared" si="16"/>
        <v>2.3616113486141094E-2</v>
      </c>
      <c r="AB7" s="5">
        <f t="shared" si="17"/>
        <v>1.4754488938377854E-2</v>
      </c>
      <c r="AC7" s="5">
        <f t="shared" si="18"/>
        <v>4.9786084349934701E-4</v>
      </c>
      <c r="AD7" s="5">
        <f t="shared" si="19"/>
        <v>1.0317749564375837E-2</v>
      </c>
      <c r="AE7" s="5">
        <f t="shared" si="20"/>
        <v>1.0703320739005767E-2</v>
      </c>
      <c r="AF7" s="5">
        <f t="shared" si="21"/>
        <v>5.5516502957959311E-3</v>
      </c>
      <c r="AG7" s="5">
        <f t="shared" si="22"/>
        <v>1.9197045950105148E-3</v>
      </c>
      <c r="AH7" s="5">
        <f t="shared" si="23"/>
        <v>4.9015817872562813E-3</v>
      </c>
      <c r="AI7" s="5">
        <f t="shared" si="24"/>
        <v>6.1246601226800272E-3</v>
      </c>
      <c r="AJ7" s="5">
        <f t="shared" si="25"/>
        <v>3.8264649297369371E-3</v>
      </c>
      <c r="AK7" s="5">
        <f t="shared" si="26"/>
        <v>1.5937574292802534E-3</v>
      </c>
      <c r="AL7" s="5">
        <f t="shared" si="27"/>
        <v>2.5813521719837076E-5</v>
      </c>
      <c r="AM7" s="5">
        <f t="shared" si="28"/>
        <v>2.5784618947715132E-3</v>
      </c>
      <c r="AN7" s="5">
        <f t="shared" si="29"/>
        <v>2.6748182344270306E-3</v>
      </c>
      <c r="AO7" s="5">
        <f t="shared" si="30"/>
        <v>1.3873876906482915E-3</v>
      </c>
      <c r="AP7" s="5">
        <f t="shared" si="31"/>
        <v>4.7974464940910119E-4</v>
      </c>
      <c r="AQ7" s="5">
        <f t="shared" si="32"/>
        <v>1.2441814039508792E-4</v>
      </c>
      <c r="AR7" s="5">
        <f t="shared" si="33"/>
        <v>1.0169504826636454E-3</v>
      </c>
      <c r="AS7" s="5">
        <f t="shared" si="34"/>
        <v>1.2707073631013914E-3</v>
      </c>
      <c r="AT7" s="5">
        <f t="shared" si="35"/>
        <v>7.9389175292527456E-4</v>
      </c>
      <c r="AU7" s="5">
        <f t="shared" si="36"/>
        <v>3.3066313229113142E-4</v>
      </c>
      <c r="AV7" s="5">
        <f t="shared" si="37"/>
        <v>1.0329315047079892E-4</v>
      </c>
      <c r="AW7" s="5">
        <f t="shared" si="38"/>
        <v>9.2944577045220575E-7</v>
      </c>
      <c r="AX7" s="5">
        <f t="shared" si="39"/>
        <v>5.3697640986750776E-4</v>
      </c>
      <c r="AY7" s="5">
        <f t="shared" si="40"/>
        <v>5.5704305558413139E-4</v>
      </c>
      <c r="AZ7" s="5">
        <f t="shared" si="41"/>
        <v>2.8892979288519164E-4</v>
      </c>
      <c r="BA7" s="5">
        <f t="shared" si="42"/>
        <v>9.9909003896942686E-5</v>
      </c>
      <c r="BB7" s="5">
        <f t="shared" si="43"/>
        <v>2.591064327427887E-5</v>
      </c>
      <c r="BC7" s="5">
        <f t="shared" si="44"/>
        <v>5.3757832323457093E-6</v>
      </c>
      <c r="BD7" s="5">
        <f t="shared" si="45"/>
        <v>1.7582560233899509E-4</v>
      </c>
      <c r="BE7" s="5">
        <f t="shared" si="46"/>
        <v>2.1969888536627503E-4</v>
      </c>
      <c r="BF7" s="5">
        <f t="shared" si="47"/>
        <v>1.3725987452647197E-4</v>
      </c>
      <c r="BG7" s="5">
        <f t="shared" si="48"/>
        <v>5.7169985557316849E-5</v>
      </c>
      <c r="BH7" s="5">
        <f t="shared" si="49"/>
        <v>1.7858864033822958E-5</v>
      </c>
      <c r="BI7" s="5">
        <f t="shared" si="50"/>
        <v>4.4630275340380034E-6</v>
      </c>
      <c r="BJ7" s="8">
        <f t="shared" si="51"/>
        <v>0.41080873265406664</v>
      </c>
      <c r="BK7" s="8">
        <f t="shared" si="52"/>
        <v>0.28314795671794479</v>
      </c>
      <c r="BL7" s="8">
        <f t="shared" si="53"/>
        <v>0.28727580241826306</v>
      </c>
      <c r="BM7" s="8">
        <f t="shared" si="54"/>
        <v>0.40005993503893644</v>
      </c>
      <c r="BN7" s="8">
        <f t="shared" si="55"/>
        <v>0.59951648158133819</v>
      </c>
    </row>
    <row r="8" spans="1:88" x14ac:dyDescent="0.25">
      <c r="A8" t="s">
        <v>687</v>
      </c>
      <c r="B8" t="s">
        <v>697</v>
      </c>
      <c r="C8" t="s">
        <v>281</v>
      </c>
      <c r="D8" t="s">
        <v>743</v>
      </c>
      <c r="E8" s="1">
        <f>VLOOKUP(A8,home!$A$2:$E$670,3,FALSE)</f>
        <v>1.4943</v>
      </c>
      <c r="F8">
        <f>VLOOKUP(B8,home!$B$2:$E$670,3,FALSE)</f>
        <v>1.5615000000000001</v>
      </c>
      <c r="G8">
        <f>VLOOKUP(C8,away!$B$2:$E$670,4,FALSE)</f>
        <v>0.87</v>
      </c>
      <c r="H8">
        <f>VLOOKUP(A8,away!$A$2:$E$670,3,FALSE)</f>
        <v>1.0455000000000001</v>
      </c>
      <c r="I8">
        <f>VLOOKUP(C8,away!$B$2:$E$670,3,FALSE)</f>
        <v>1.02</v>
      </c>
      <c r="J8">
        <f>VLOOKUP(B8,home!$B$2:$E$670,4,FALSE)</f>
        <v>1.1158999999999999</v>
      </c>
      <c r="K8" s="3">
        <f t="shared" si="0"/>
        <v>2.0300140215</v>
      </c>
      <c r="L8" s="3">
        <f t="shared" si="1"/>
        <v>1.190006919</v>
      </c>
      <c r="M8" s="5">
        <f t="shared" si="2"/>
        <v>3.9954221590516578E-2</v>
      </c>
      <c r="N8" s="5">
        <f t="shared" si="3"/>
        <v>8.1107630046866677E-2</v>
      </c>
      <c r="O8" s="5">
        <f t="shared" si="4"/>
        <v>4.7545800135973912E-2</v>
      </c>
      <c r="P8" s="5">
        <f t="shared" si="5"/>
        <v>9.6518640939463621E-2</v>
      </c>
      <c r="Q8" s="5">
        <f t="shared" si="6"/>
        <v>8.2324813122887044E-2</v>
      </c>
      <c r="R8" s="5">
        <f t="shared" si="7"/>
        <v>2.8289915565600052E-2</v>
      </c>
      <c r="S8" s="5">
        <f t="shared" si="8"/>
        <v>5.8290761764035304E-2</v>
      </c>
      <c r="T8" s="5">
        <f t="shared" si="9"/>
        <v>9.7967097221617574E-2</v>
      </c>
      <c r="U8" s="5">
        <f t="shared" si="10"/>
        <v>5.7428925265219199E-2</v>
      </c>
      <c r="V8" s="5">
        <f t="shared" si="11"/>
        <v>1.5646087171274442E-2</v>
      </c>
      <c r="W8" s="5">
        <f t="shared" si="12"/>
        <v>5.5706841652275969E-2</v>
      </c>
      <c r="X8" s="5">
        <f t="shared" si="13"/>
        <v>6.629152700184579E-2</v>
      </c>
      <c r="Y8" s="5">
        <f t="shared" si="14"/>
        <v>3.944368790163591E-2</v>
      </c>
      <c r="Z8" s="5">
        <f t="shared" si="15"/>
        <v>1.1221731753663288E-2</v>
      </c>
      <c r="AA8" s="5">
        <f t="shared" si="16"/>
        <v>2.2780272805448254E-2</v>
      </c>
      <c r="AB8" s="5">
        <f t="shared" si="17"/>
        <v>2.3122136604327555E-2</v>
      </c>
      <c r="AC8" s="5">
        <f t="shared" si="18"/>
        <v>2.3622958502184732E-3</v>
      </c>
      <c r="AD8" s="5">
        <f t="shared" si="19"/>
        <v>2.8271417411900104E-2</v>
      </c>
      <c r="AE8" s="5">
        <f t="shared" si="20"/>
        <v>3.3643182330098192E-2</v>
      </c>
      <c r="AF8" s="5">
        <f t="shared" si="21"/>
        <v>2.00178098749977E-2</v>
      </c>
      <c r="AG8" s="5">
        <f t="shared" si="22"/>
        <v>7.9404440848245966E-3</v>
      </c>
      <c r="AH8" s="5">
        <f t="shared" si="23"/>
        <v>3.3384846075053291E-3</v>
      </c>
      <c r="AI8" s="5">
        <f t="shared" si="24"/>
        <v>6.777170563797741E-3</v>
      </c>
      <c r="AJ8" s="5">
        <f t="shared" si="25"/>
        <v>6.8788756353032384E-3</v>
      </c>
      <c r="AK8" s="5">
        <f t="shared" si="26"/>
        <v>4.6547379972734313E-3</v>
      </c>
      <c r="AL8" s="5">
        <f t="shared" si="27"/>
        <v>2.28266827267275E-4</v>
      </c>
      <c r="AM8" s="5">
        <f t="shared" si="28"/>
        <v>1.1478274750767292E-2</v>
      </c>
      <c r="AN8" s="5">
        <f t="shared" si="29"/>
        <v>1.3659226371596079E-2</v>
      </c>
      <c r="AO8" s="5">
        <f t="shared" si="30"/>
        <v>8.1272869451932996E-3</v>
      </c>
      <c r="AP8" s="5">
        <f t="shared" si="31"/>
        <v>3.223842565826134E-3</v>
      </c>
      <c r="AQ8" s="5">
        <f t="shared" si="32"/>
        <v>9.5909873977495313E-4</v>
      </c>
      <c r="AR8" s="5">
        <f t="shared" si="33"/>
        <v>7.9456395638126843E-4</v>
      </c>
      <c r="AS8" s="5">
        <f t="shared" si="34"/>
        <v>1.6129759724324889E-3</v>
      </c>
      <c r="AT8" s="5">
        <f t="shared" si="35"/>
        <v>1.6371819201902752E-3</v>
      </c>
      <c r="AU8" s="5">
        <f t="shared" si="36"/>
        <v>1.1078340845775175E-3</v>
      </c>
      <c r="AV8" s="5">
        <f t="shared" si="37"/>
        <v>5.6222968129699433E-4</v>
      </c>
      <c r="AW8" s="5">
        <f t="shared" si="38"/>
        <v>1.531753304319307E-5</v>
      </c>
      <c r="AX8" s="5">
        <f t="shared" si="39"/>
        <v>3.8835097811145015E-3</v>
      </c>
      <c r="AY8" s="5">
        <f t="shared" si="40"/>
        <v>4.6214035095304322E-3</v>
      </c>
      <c r="AZ8" s="5">
        <f t="shared" si="41"/>
        <v>2.7497510759160486E-3</v>
      </c>
      <c r="BA8" s="5">
        <f t="shared" si="42"/>
        <v>1.0907409352892642E-3</v>
      </c>
      <c r="BB8" s="5">
        <f t="shared" si="43"/>
        <v>3.2449731495768892E-4</v>
      </c>
      <c r="BC8" s="5">
        <f t="shared" si="44"/>
        <v>7.7230809999314411E-5</v>
      </c>
      <c r="BD8" s="5">
        <f t="shared" si="45"/>
        <v>1.5758943428028705E-4</v>
      </c>
      <c r="BE8" s="5">
        <f t="shared" si="46"/>
        <v>3.199087612292354E-4</v>
      </c>
      <c r="BF8" s="5">
        <f t="shared" si="47"/>
        <v>3.247096354480218E-4</v>
      </c>
      <c r="BG8" s="5">
        <f t="shared" si="48"/>
        <v>2.1972170429187922E-4</v>
      </c>
      <c r="BH8" s="5">
        <f t="shared" si="49"/>
        <v>1.1150953513509786E-4</v>
      </c>
      <c r="BI8" s="5">
        <f t="shared" si="50"/>
        <v>4.5273183971039119E-5</v>
      </c>
      <c r="BJ8" s="8">
        <f t="shared" si="51"/>
        <v>0.56290931344891459</v>
      </c>
      <c r="BK8" s="8">
        <f t="shared" si="52"/>
        <v>0.21762167765230614</v>
      </c>
      <c r="BL8" s="8">
        <f t="shared" si="53"/>
        <v>0.20770981704968278</v>
      </c>
      <c r="BM8" s="8">
        <f t="shared" si="54"/>
        <v>0.61911543252677148</v>
      </c>
      <c r="BN8" s="8">
        <f t="shared" si="55"/>
        <v>0.37574102140130788</v>
      </c>
    </row>
    <row r="9" spans="1:88" x14ac:dyDescent="0.25">
      <c r="A9" t="s">
        <v>61</v>
      </c>
      <c r="B9" t="s">
        <v>69</v>
      </c>
      <c r="C9" t="s">
        <v>686</v>
      </c>
      <c r="D9" t="s">
        <v>743</v>
      </c>
      <c r="E9" s="1">
        <f>VLOOKUP(A9,home!$A$2:$E$670,3,FALSE)</f>
        <v>1.46835443037975</v>
      </c>
      <c r="F9">
        <f>VLOOKUP(B9,home!$B$2:$E$670,3,FALSE)</f>
        <v>1.53</v>
      </c>
      <c r="G9">
        <f>VLOOKUP(C9,away!$B$2:$E$670,4,FALSE)</f>
        <v>0.9143</v>
      </c>
      <c r="H9">
        <f>VLOOKUP(A9,away!$A$2:$E$670,3,FALSE)</f>
        <v>1.16455696202532</v>
      </c>
      <c r="I9">
        <f>VLOOKUP(C9,away!$B$2:$E$670,3,FALSE)</f>
        <v>2</v>
      </c>
      <c r="J9">
        <f>VLOOKUP(B9,home!$B$2:$E$670,4,FALSE)</f>
        <v>0.43</v>
      </c>
      <c r="K9" s="3">
        <f t="shared" si="0"/>
        <v>2.0540501772151942</v>
      </c>
      <c r="L9" s="3">
        <f t="shared" si="1"/>
        <v>1.0015189873417751</v>
      </c>
      <c r="M9" s="5">
        <f t="shared" si="2"/>
        <v>4.7095907819052082E-2</v>
      </c>
      <c r="N9" s="5">
        <f t="shared" si="3"/>
        <v>9.67373578018344E-2</v>
      </c>
      <c r="O9" s="5">
        <f t="shared" si="4"/>
        <v>4.716744590687863E-2</v>
      </c>
      <c r="P9" s="5">
        <f t="shared" si="5"/>
        <v>9.6884300623812147E-2</v>
      </c>
      <c r="Q9" s="5">
        <f t="shared" si="6"/>
        <v>9.9351693468093791E-2</v>
      </c>
      <c r="R9" s="5">
        <f t="shared" si="7"/>
        <v>2.3619546330077519E-2</v>
      </c>
      <c r="S9" s="5">
        <f t="shared" si="8"/>
        <v>4.9826875317009932E-2</v>
      </c>
      <c r="T9" s="5">
        <f t="shared" si="9"/>
        <v>9.9502607432855744E-2</v>
      </c>
      <c r="U9" s="5">
        <f t="shared" si="10"/>
        <v>4.8515733325038224E-2</v>
      </c>
      <c r="V9" s="5">
        <f t="shared" si="11"/>
        <v>1.1389151747078385E-2</v>
      </c>
      <c r="W9" s="5">
        <f t="shared" si="12"/>
        <v>6.8024454524922576E-2</v>
      </c>
      <c r="X9" s="5">
        <f t="shared" si="13"/>
        <v>6.8127782810277093E-2</v>
      </c>
      <c r="Y9" s="5">
        <f t="shared" si="14"/>
        <v>3.4115634024994554E-2</v>
      </c>
      <c r="Z9" s="5">
        <f t="shared" si="15"/>
        <v>7.8851413739904602E-3</v>
      </c>
      <c r="AA9" s="5">
        <f t="shared" si="16"/>
        <v>1.6196476036611968E-2</v>
      </c>
      <c r="AB9" s="5">
        <f t="shared" si="17"/>
        <v>1.6634187236632229E-2</v>
      </c>
      <c r="AC9" s="5">
        <f t="shared" si="18"/>
        <v>1.464339011620796E-3</v>
      </c>
      <c r="AD9" s="5">
        <f t="shared" si="19"/>
        <v>3.4931410717971033E-2</v>
      </c>
      <c r="AE9" s="5">
        <f t="shared" si="20"/>
        <v>3.4984471088681982E-2</v>
      </c>
      <c r="AF9" s="5">
        <f t="shared" si="21"/>
        <v>1.751880602871219E-2</v>
      </c>
      <c r="AG9" s="5">
        <f t="shared" si="22"/>
        <v>5.848472291104273E-3</v>
      </c>
      <c r="AH9" s="5">
        <f t="shared" si="23"/>
        <v>1.9742797009814146E-3</v>
      </c>
      <c r="AI9" s="5">
        <f t="shared" si="24"/>
        <v>4.0552695696732359E-3</v>
      </c>
      <c r="AJ9" s="5">
        <f t="shared" si="25"/>
        <v>4.1648635891213476E-3</v>
      </c>
      <c r="AK9" s="5">
        <f t="shared" si="26"/>
        <v>2.8516129311039382E-3</v>
      </c>
      <c r="AL9" s="5">
        <f t="shared" si="27"/>
        <v>1.2049578622595553E-4</v>
      </c>
      <c r="AM9" s="5">
        <f t="shared" si="28"/>
        <v>1.4350174075125033E-2</v>
      </c>
      <c r="AN9" s="5">
        <f t="shared" si="29"/>
        <v>1.4371971807897416E-2</v>
      </c>
      <c r="AO9" s="5">
        <f t="shared" si="30"/>
        <v>7.1969013255749805E-3</v>
      </c>
      <c r="AP9" s="5">
        <f t="shared" si="31"/>
        <v>2.402611109196178E-3</v>
      </c>
      <c r="AQ9" s="5">
        <f t="shared" si="32"/>
        <v>6.0156516126456385E-4</v>
      </c>
      <c r="AR9" s="5">
        <f t="shared" si="33"/>
        <v>3.9545572137126585E-4</v>
      </c>
      <c r="AS9" s="5">
        <f t="shared" si="34"/>
        <v>8.1228589456341124E-4</v>
      </c>
      <c r="AT9" s="5">
        <f t="shared" si="35"/>
        <v>8.3423799283868869E-4</v>
      </c>
      <c r="AU9" s="5">
        <f t="shared" si="36"/>
        <v>5.7118889900998552E-4</v>
      </c>
      <c r="AV9" s="5">
        <f t="shared" si="37"/>
        <v>2.933126648087031E-4</v>
      </c>
      <c r="AW9" s="5">
        <f t="shared" si="38"/>
        <v>6.8855651968930126E-6</v>
      </c>
      <c r="AX9" s="5">
        <f t="shared" si="39"/>
        <v>4.9126629336799102E-3</v>
      </c>
      <c r="AY9" s="5">
        <f t="shared" si="40"/>
        <v>4.9201252064905781E-3</v>
      </c>
      <c r="AZ9" s="5">
        <f t="shared" si="41"/>
        <v>2.4637994071995926E-3</v>
      </c>
      <c r="BA9" s="5">
        <f t="shared" si="42"/>
        <v>8.2251396243726734E-4</v>
      </c>
      <c r="BB9" s="5">
        <f t="shared" si="43"/>
        <v>2.0594083768366074E-4</v>
      </c>
      <c r="BC9" s="5">
        <f t="shared" si="44"/>
        <v>4.1250731841851362E-5</v>
      </c>
      <c r="BD9" s="5">
        <f t="shared" si="45"/>
        <v>6.6009402267710202E-5</v>
      </c>
      <c r="BE9" s="5">
        <f t="shared" si="46"/>
        <v>1.355866244258592E-4</v>
      </c>
      <c r="BF9" s="5">
        <f t="shared" si="47"/>
        <v>1.3925086496497304E-4</v>
      </c>
      <c r="BG9" s="5">
        <f t="shared" si="48"/>
        <v>9.5342754619557322E-5</v>
      </c>
      <c r="BH9" s="5">
        <f t="shared" si="49"/>
        <v>4.8959700505621618E-5</v>
      </c>
      <c r="BI9" s="5">
        <f t="shared" si="50"/>
        <v>2.0113136299994991E-5</v>
      </c>
      <c r="BJ9" s="8">
        <f t="shared" si="51"/>
        <v>0.61143220674783838</v>
      </c>
      <c r="BK9" s="8">
        <f t="shared" si="52"/>
        <v>0.21170119551128988</v>
      </c>
      <c r="BL9" s="8">
        <f t="shared" si="53"/>
        <v>0.16859115828179425</v>
      </c>
      <c r="BM9" s="8">
        <f t="shared" si="54"/>
        <v>0.58384021032387079</v>
      </c>
      <c r="BN9" s="8">
        <f t="shared" si="55"/>
        <v>0.41085625194974856</v>
      </c>
    </row>
    <row r="10" spans="1:88" x14ac:dyDescent="0.25">
      <c r="A10" t="s">
        <v>35</v>
      </c>
      <c r="B10" t="s">
        <v>302</v>
      </c>
      <c r="C10" t="s">
        <v>43</v>
      </c>
      <c r="D10" t="s">
        <v>747</v>
      </c>
      <c r="E10" s="1">
        <f>VLOOKUP(A10,home!$A$2:$E$670,3,FALSE)</f>
        <v>1.5681818181818199</v>
      </c>
      <c r="F10">
        <f>VLOOKUP(B10,home!$B$2:$E$670,3,FALSE)</f>
        <v>1.53</v>
      </c>
      <c r="G10">
        <f>VLOOKUP(C10,away!$B$2:$E$670,4,FALSE)</f>
        <v>1.1100000000000001</v>
      </c>
      <c r="H10">
        <f>VLOOKUP(A10,away!$A$2:$E$670,3,FALSE)</f>
        <v>1.11363636363636</v>
      </c>
      <c r="I10">
        <f>VLOOKUP(C10,away!$B$2:$E$670,3,FALSE)</f>
        <v>0.92</v>
      </c>
      <c r="J10">
        <f>VLOOKUP(B10,home!$B$2:$E$670,4,FALSE)</f>
        <v>0.72</v>
      </c>
      <c r="K10" s="3">
        <f t="shared" ref="K10:K17" si="56">E10*F10*G10</f>
        <v>2.663243181818185</v>
      </c>
      <c r="L10" s="3">
        <f t="shared" ref="L10:L17" si="57">H10*I10*J10</f>
        <v>0.73767272727272493</v>
      </c>
      <c r="M10" s="5">
        <f t="shared" si="2"/>
        <v>3.3342717072945553E-2</v>
      </c>
      <c r="N10" s="5">
        <f t="shared" ref="N10:N17" si="58">_xlfn.POISSON.DIST(1,K10,FALSE) * _xlfn.POISSON.DIST(0,L10,FALSE)</f>
        <v>8.8799763907815035E-2</v>
      </c>
      <c r="O10" s="5">
        <f t="shared" ref="O10:O17" si="59">_xlfn.POISSON.DIST(0,K10,FALSE) * _xlfn.POISSON.DIST(1,L10,FALSE)</f>
        <v>2.4596013037882593E-2</v>
      </c>
      <c r="P10" s="5">
        <f t="shared" ref="P10:P17" si="60">_xlfn.POISSON.DIST(1,K10,FALSE) * _xlfn.POISSON.DIST(1,L10,FALSE)</f>
        <v>6.5505164023052009E-2</v>
      </c>
      <c r="Q10" s="5">
        <f t="shared" ref="Q10:Q17" si="61">_xlfn.POISSON.DIST(2,K10,FALSE) * _xlfn.POISSON.DIST(0,L10,FALSE)</f>
        <v>0.11824768288727648</v>
      </c>
      <c r="R10" s="5">
        <f t="shared" ref="R10:R17" si="62">_xlfn.POISSON.DIST(0,K10,FALSE) * _xlfn.POISSON.DIST(2,L10,FALSE)</f>
        <v>9.071904008845175E-3</v>
      </c>
      <c r="S10" s="5">
        <f t="shared" ref="S10:S17" si="63">_xlfn.POISSON.DIST(2,K10,FALSE) * _xlfn.POISSON.DIST(2,L10,FALSE)</f>
        <v>3.2172891791477795E-2</v>
      </c>
      <c r="T10" s="5">
        <f t="shared" ref="T10:T17" si="64">_xlfn.POISSON.DIST(2,K10,FALSE) * _xlfn.POISSON.DIST(1,L10,FALSE)</f>
        <v>8.7228090729137564E-2</v>
      </c>
      <c r="U10" s="5">
        <f t="shared" ref="U10:U17" si="65">_xlfn.POISSON.DIST(1,K10,FALSE) * _xlfn.POISSON.DIST(2,L10,FALSE)</f>
        <v>2.4160686497665975E-2</v>
      </c>
      <c r="V10" s="5">
        <f t="shared" ref="V10:V17" si="66">_xlfn.POISSON.DIST(3,K10,FALSE) * _xlfn.POISSON.DIST(3,L10,FALSE)</f>
        <v>7.0229914552953961E-3</v>
      </c>
      <c r="W10" s="5">
        <f t="shared" ref="W10:W17" si="67">_xlfn.POISSON.DIST(3,K10,FALSE) * _xlfn.POISSON.DIST(0,L10,FALSE)</f>
        <v>0.10497411173844599</v>
      </c>
      <c r="X10" s="5">
        <f t="shared" ref="X10:X17" si="68">_xlfn.POISSON.DIST(3,K10,FALSE) * _xlfn.POISSON.DIST(1,L10,FALSE)</f>
        <v>7.7436539299131218E-2</v>
      </c>
      <c r="Y10" s="5">
        <f t="shared" ref="Y10:Y17" si="69">_xlfn.POISSON.DIST(3,K10,FALSE) * _xlfn.POISSON.DIST(2,L10,FALSE)</f>
        <v>2.8561411567675832E-2</v>
      </c>
      <c r="Z10" s="5">
        <f t="shared" ref="Z10:Z17" si="70">_xlfn.POISSON.DIST(0,K10,FALSE) * _xlfn.POISSON.DIST(3,L10,FALSE)</f>
        <v>2.230698723920396E-3</v>
      </c>
      <c r="AA10" s="5">
        <f t="shared" ref="AA10:AA17" si="71">_xlfn.POISSON.DIST(1,K10,FALSE) * _xlfn.POISSON.DIST(3,L10,FALSE)</f>
        <v>5.9408931671715206E-3</v>
      </c>
      <c r="AB10" s="5">
        <f t="shared" ref="AB10:AB17" si="72">_xlfn.POISSON.DIST(2,K10,FALSE) * _xlfn.POISSON.DIST(3,L10,FALSE)</f>
        <v>7.9110216106898987E-3</v>
      </c>
      <c r="AC10" s="5">
        <f t="shared" ref="AC10:AC17" si="73">_xlfn.POISSON.DIST(4,K10,FALSE) * _xlfn.POISSON.DIST(4,L10,FALSE)</f>
        <v>8.6233638032025078E-4</v>
      </c>
      <c r="AD10" s="5">
        <f t="shared" ref="AD10:AD17" si="74">_xlfn.POISSON.DIST(4,K10,FALSE) * _xlfn.POISSON.DIST(0,L10,FALSE)</f>
        <v>6.9892896838709154E-2</v>
      </c>
      <c r="AE10" s="5">
        <f t="shared" ref="AE10:AE17" si="75">_xlfn.POISSON.DIST(4,K10,FALSE) * _xlfn.POISSON.DIST(1,L10,FALSE)</f>
        <v>5.155808382800179E-2</v>
      </c>
      <c r="AF10" s="5">
        <f t="shared" ref="AF10:AF17" si="76">_xlfn.POISSON.DIST(4,K10,FALSE) * _xlfn.POISSON.DIST(2,L10,FALSE)</f>
        <v>1.9016496155178926E-2</v>
      </c>
      <c r="AG10" s="5">
        <f t="shared" ref="AG10:AG17" si="77">_xlfn.POISSON.DIST(4,K10,FALSE) * _xlfn.POISSON.DIST(3,L10,FALSE)</f>
        <v>4.6759835273207095E-3</v>
      </c>
      <c r="AH10" s="5">
        <f t="shared" ref="AH10:AH17" si="78">_xlfn.POISSON.DIST(0,K10,FALSE) * _xlfn.POISSON.DIST(4,L10,FALSE)</f>
        <v>4.1138140284953633E-4</v>
      </c>
      <c r="AI10" s="5">
        <f t="shared" ref="AI10:AI17" si="79">_xlfn.POISSON.DIST(1,K10,FALSE) * _xlfn.POISSON.DIST(4,L10,FALSE)</f>
        <v>1.0956087162658278E-3</v>
      </c>
      <c r="AJ10" s="5">
        <f t="shared" ref="AJ10:AJ17" si="80">_xlfn.POISSON.DIST(2,K10,FALSE) * _xlfn.POISSON.DIST(4,L10,FALSE)</f>
        <v>1.4589362217677703E-3</v>
      </c>
      <c r="AK10" s="5">
        <f t="shared" ref="AK10:AK17" si="81">_xlfn.POISSON.DIST(3,K10,FALSE) * _xlfn.POISSON.DIST(4,L10,FALSE)</f>
        <v>1.2951673151101993E-3</v>
      </c>
      <c r="AL10" s="5">
        <f t="shared" ref="AL10:AL17" si="82">_xlfn.POISSON.DIST(5,K10,FALSE) * _xlfn.POISSON.DIST(5,L10,FALSE)</f>
        <v>6.7765906314524364E-5</v>
      </c>
      <c r="AM10" s="5">
        <f t="shared" ref="AM10:AM17" si="83">_xlfn.POISSON.DIST(5,K10,FALSE) * _xlfn.POISSON.DIST(0,L10,FALSE)</f>
        <v>3.7228356192642788E-2</v>
      </c>
      <c r="AN10" s="5">
        <f t="shared" ref="AN10:AN17" si="84">_xlfn.POISSON.DIST(5,K10,FALSE) * _xlfn.POISSON.DIST(1,L10,FALSE)</f>
        <v>2.7462343044507242E-2</v>
      </c>
      <c r="AO10" s="5">
        <f t="shared" ref="AO10:AO17" si="85">_xlfn.POISSON.DIST(5,K10,FALSE) * _xlfn.POISSON.DIST(2,L10,FALSE)</f>
        <v>1.0129110745470401E-2</v>
      </c>
      <c r="AP10" s="5">
        <f t="shared" ref="AP10:AP17" si="86">_xlfn.POISSON.DIST(5,K10,FALSE) * _xlfn.POISSON.DIST(3,L10,FALSE)</f>
        <v>2.4906562494862055E-3</v>
      </c>
      <c r="AQ10" s="5">
        <f t="shared" ref="AQ10:AQ17" si="87">_xlfn.POISSON.DIST(5,K10,FALSE) * _xlfn.POISSON.DIST(4,L10,FALSE)</f>
        <v>4.5932229706433626E-4</v>
      </c>
      <c r="AR10" s="5">
        <f t="shared" ref="AR10:AR17" si="88">_xlfn.POISSON.DIST(0,K10,FALSE) * _xlfn.POISSON.DIST(5,L10,FALSE)</f>
        <v>6.069296827785943E-5</v>
      </c>
      <c r="AS10" s="5">
        <f t="shared" ref="AS10:AS17" si="89">_xlfn.POISSON.DIST(1,K10,FALSE) * _xlfn.POISSON.DIST(5,L10,FALSE)</f>
        <v>1.6164013395031653E-4</v>
      </c>
      <c r="AT10" s="5">
        <f t="shared" ref="AT10:AT17" si="90">_xlfn.POISSON.DIST(2,K10,FALSE) * _xlfn.POISSON.DIST(5,L10,FALSE)</f>
        <v>2.1524349232567933E-4</v>
      </c>
      <c r="AU10" s="5">
        <f t="shared" ref="AU10:AU17" si="91">_xlfn.POISSON.DIST(3,K10,FALSE) * _xlfn.POISSON.DIST(5,L10,FALSE)</f>
        <v>1.9108192112236679E-4</v>
      </c>
      <c r="AV10" s="5">
        <f t="shared" ref="AV10:AV17" si="92">_xlfn.POISSON.DIST(4,K10,FALSE) * _xlfn.POISSON.DIST(5,L10,FALSE)</f>
        <v>1.2722440589946589E-4</v>
      </c>
      <c r="AW10" s="5">
        <f t="shared" ref="AW10:AW17" si="93">_xlfn.POISSON.DIST(6,K10,FALSE) * _xlfn.POISSON.DIST(6,L10,FALSE)</f>
        <v>3.6981396022141063E-6</v>
      </c>
      <c r="AX10" s="5">
        <f t="shared" ref="AX10:AX17" si="94">_xlfn.POISSON.DIST(6,K10,FALSE) * _xlfn.POISSON.DIST(0,L10,FALSE)</f>
        <v>1.6524694300059123E-2</v>
      </c>
      <c r="AY10" s="5">
        <f t="shared" ref="AY10:AY17" si="95">_xlfn.POISSON.DIST(6,K10,FALSE) * _xlfn.POISSON.DIST(1,L10,FALSE)</f>
        <v>1.2189816311672664E-2</v>
      </c>
      <c r="AZ10" s="5">
        <f t="shared" ref="AZ10:AZ17" si="96">_xlfn.POISSON.DIST(6,K10,FALSE) * _xlfn.POISSON.DIST(2,L10,FALSE)</f>
        <v>4.496047521792561E-3</v>
      </c>
      <c r="BA10" s="5">
        <f t="shared" ref="BA10:BA17" si="97">_xlfn.POISSON.DIST(6,K10,FALSE) * _xlfn.POISSON.DIST(3,L10,FALSE)</f>
        <v>1.1055372124494985E-3</v>
      </c>
      <c r="BB10" s="5">
        <f t="shared" ref="BB10:BB17" si="98">_xlfn.POISSON.DIST(6,K10,FALSE) * _xlfn.POISSON.DIST(4,L10,FALSE)</f>
        <v>2.0388116265227681E-4</v>
      </c>
      <c r="BC10" s="5">
        <f t="shared" ref="BC10:BC17" si="99">_xlfn.POISSON.DIST(6,K10,FALSE) * _xlfn.POISSON.DIST(5,L10,FALSE)</f>
        <v>3.0079514658647826E-5</v>
      </c>
      <c r="BD10" s="5">
        <f t="shared" ref="BD10:BD17" si="100">_xlfn.POISSON.DIST(0,K10,FALSE) * _xlfn.POISSON.DIST(6,L10,FALSE)</f>
        <v>7.4619245726342543E-6</v>
      </c>
      <c r="BE10" s="5">
        <f t="shared" ref="BE10:BE17" si="101">_xlfn.POISSON.DIST(1,K10,FALSE) * _xlfn.POISSON.DIST(6,L10,FALSE)</f>
        <v>1.9872919741309753E-5</v>
      </c>
      <c r="BF10" s="5">
        <f t="shared" ref="BF10:BF17" si="102">_xlfn.POISSON.DIST(2,K10,FALSE) * _xlfn.POISSON.DIST(6,L10,FALSE)</f>
        <v>2.6463209001931607E-5</v>
      </c>
      <c r="BG10" s="5">
        <f t="shared" ref="BG10:BG17" si="103">_xlfn.POISSON.DIST(3,K10,FALSE) * _xlfn.POISSON.DIST(6,L10,FALSE)</f>
        <v>2.349265364780799E-5</v>
      </c>
      <c r="BH10" s="5">
        <f t="shared" ref="BH10:BH17" si="104">_xlfn.POISSON.DIST(4,K10,FALSE) * _xlfn.POISSON.DIST(6,L10,FALSE)</f>
        <v>1.5641662412585184E-5</v>
      </c>
      <c r="BI10" s="5">
        <f t="shared" ref="BI10:BI17" si="105">_xlfn.POISSON.DIST(5,K10,FALSE) * _xlfn.POISSON.DIST(6,L10,FALSE)</f>
        <v>8.3315101545238568E-6</v>
      </c>
      <c r="BJ10" s="8">
        <f t="shared" ref="BJ10:BJ17" si="106">SUM(N10,Q10,T10,W10,X10,Y10,AD10,AE10,AF10,AG10,AM10,AN10,AO10,AP10,AQ10,AX10,AY10,AZ10,BA10,BB10,BC10)</f>
        <v>0.76271090503114836</v>
      </c>
      <c r="BK10" s="8">
        <f t="shared" ref="BK10:BK17" si="107">SUM(M10,P10,S10,V10,AC10,AL10,AY10)</f>
        <v>0.15116368294107818</v>
      </c>
      <c r="BL10" s="8">
        <f t="shared" ref="BL10:BL17" si="108">SUM(O10,R10,U10,AA10,AB10,AH10,AI10,AJ10,AK10,AR10,AS10,AT10,AU10,AV10,BD10,BE10,BF10,BG10,BH10,BI10)</f>
        <v>7.6798758779354978E-2</v>
      </c>
      <c r="BM10" s="8">
        <f t="shared" ref="BM10:BM17" si="109">SUM(S10:BI10)</f>
        <v>0.64115468236561468</v>
      </c>
      <c r="BN10" s="8">
        <f t="shared" ref="BN10:BN17" si="110">SUM(M10:R10)</f>
        <v>0.33956324493781681</v>
      </c>
    </row>
    <row r="11" spans="1:88" x14ac:dyDescent="0.25">
      <c r="B11" t="s">
        <v>744</v>
      </c>
      <c r="C11" t="s">
        <v>745</v>
      </c>
      <c r="D11" t="s">
        <v>747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747</v>
      </c>
      <c r="E12" s="1">
        <f>VLOOKUP(A12,home!$A$2:$E$670,3,FALSE)</f>
        <v>1.60606060606061</v>
      </c>
      <c r="F12">
        <f>VLOOKUP(B12,home!$B$2:$E$670,3,FALSE)</f>
        <v>1.25</v>
      </c>
      <c r="G12">
        <f>VLOOKUP(C12,away!$B$2:$E$670,4,FALSE)</f>
        <v>0.73</v>
      </c>
      <c r="H12">
        <f>VLOOKUP(A12,away!$A$2:$E$670,3,FALSE)</f>
        <v>1.4242424242424201</v>
      </c>
      <c r="I12">
        <f>VLOOKUP(C12,away!$B$2:$E$670,3,FALSE)</f>
        <v>1.22</v>
      </c>
      <c r="J12">
        <f>VLOOKUP(B12,home!$B$2:$E$670,4,FALSE)</f>
        <v>0.7</v>
      </c>
      <c r="K12" s="3">
        <f t="shared" si="56"/>
        <v>1.4655303030303064</v>
      </c>
      <c r="L12" s="3">
        <f t="shared" si="57"/>
        <v>1.2163030303030267</v>
      </c>
      <c r="M12" s="5">
        <f t="shared" si="2"/>
        <v>6.8437570192135533E-2</v>
      </c>
      <c r="N12" s="5">
        <f t="shared" si="58"/>
        <v>0.10029733298233826</v>
      </c>
      <c r="O12" s="5">
        <f t="shared" si="59"/>
        <v>8.3240824011270531E-2</v>
      </c>
      <c r="P12" s="5">
        <f t="shared" si="60"/>
        <v>0.12199195003772971</v>
      </c>
      <c r="Q12" s="5">
        <f t="shared" si="61"/>
        <v>7.3494390399368864E-2</v>
      </c>
      <c r="R12" s="5">
        <f t="shared" si="62"/>
        <v>5.0623033244914649E-2</v>
      </c>
      <c r="S12" s="5">
        <f t="shared" si="63"/>
        <v>5.436354560889315E-2</v>
      </c>
      <c r="T12" s="5">
        <f t="shared" si="64"/>
        <v>8.9391449753026014E-2</v>
      </c>
      <c r="U12" s="5">
        <f t="shared" si="65"/>
        <v>7.4189589251733037E-2</v>
      </c>
      <c r="V12" s="5">
        <f t="shared" si="66"/>
        <v>1.0767177088346713E-2</v>
      </c>
      <c r="W12" s="5">
        <f t="shared" si="67"/>
        <v>3.5902752077671567E-2</v>
      </c>
      <c r="X12" s="5">
        <f t="shared" si="68"/>
        <v>4.3668626148290215E-2</v>
      </c>
      <c r="Y12" s="5">
        <f t="shared" si="69"/>
        <v>2.6557141156667685E-2</v>
      </c>
      <c r="Z12" s="5">
        <f t="shared" si="70"/>
        <v>2.0524316246306851E-2</v>
      </c>
      <c r="AA12" s="5">
        <f t="shared" si="71"/>
        <v>3.0079007407939919E-2</v>
      </c>
      <c r="AB12" s="5">
        <f t="shared" si="72"/>
        <v>2.2040848420704515E-2</v>
      </c>
      <c r="AC12" s="5">
        <f t="shared" si="73"/>
        <v>1.1995503034018446E-3</v>
      </c>
      <c r="AD12" s="5">
        <f t="shared" si="74"/>
        <v>1.3154142783002988E-2</v>
      </c>
      <c r="AE12" s="5">
        <f t="shared" si="75"/>
        <v>1.5999423728005224E-2</v>
      </c>
      <c r="AF12" s="5">
        <f t="shared" si="76"/>
        <v>9.7300737817374496E-3</v>
      </c>
      <c r="AG12" s="5">
        <f t="shared" si="77"/>
        <v>3.9449060752664309E-3</v>
      </c>
      <c r="AH12" s="5">
        <f t="shared" si="78"/>
        <v>6.2409470113201646E-3</v>
      </c>
      <c r="AI12" s="5">
        <f t="shared" si="79"/>
        <v>9.1462969646961267E-3</v>
      </c>
      <c r="AJ12" s="5">
        <f t="shared" si="80"/>
        <v>6.7020876811381431E-3</v>
      </c>
      <c r="AK12" s="5">
        <f t="shared" si="81"/>
        <v>3.2740375300913558E-3</v>
      </c>
      <c r="AL12" s="5">
        <f t="shared" si="82"/>
        <v>8.5529325643508795E-5</v>
      </c>
      <c r="AM12" s="5">
        <f t="shared" si="83"/>
        <v>3.8555589717756554E-3</v>
      </c>
      <c r="AN12" s="5">
        <f t="shared" si="84"/>
        <v>4.6895280608827512E-3</v>
      </c>
      <c r="AO12" s="5">
        <f t="shared" si="85"/>
        <v>2.8519435955713835E-3</v>
      </c>
      <c r="AP12" s="5">
        <f t="shared" si="86"/>
        <v>1.1562758791822613E-3</v>
      </c>
      <c r="AQ12" s="5">
        <f t="shared" si="87"/>
        <v>3.5159546392892008E-4</v>
      </c>
      <c r="AR12" s="5">
        <f t="shared" si="88"/>
        <v>1.5181765523658668E-3</v>
      </c>
      <c r="AS12" s="5">
        <f t="shared" si="89"/>
        <v>2.2249337428422548E-3</v>
      </c>
      <c r="AT12" s="5">
        <f t="shared" si="90"/>
        <v>1.6303539111849818E-3</v>
      </c>
      <c r="AU12" s="5">
        <f t="shared" si="91"/>
        <v>7.9644435383519063E-4</v>
      </c>
      <c r="AV12" s="5">
        <f t="shared" si="92"/>
        <v>2.9180333380571575E-4</v>
      </c>
      <c r="AW12" s="5">
        <f t="shared" si="93"/>
        <v>4.2349583031054414E-6</v>
      </c>
      <c r="AX12" s="5">
        <f t="shared" si="94"/>
        <v>9.417397513762669E-4</v>
      </c>
      <c r="AY12" s="5">
        <f t="shared" si="95"/>
        <v>1.1454409133557723E-3</v>
      </c>
      <c r="AZ12" s="5">
        <f t="shared" si="96"/>
        <v>6.9660162697384625E-4</v>
      </c>
      <c r="BA12" s="5">
        <f t="shared" si="97"/>
        <v>2.8242622326743596E-4</v>
      </c>
      <c r="BB12" s="5">
        <f t="shared" si="98"/>
        <v>8.5878967799305357E-5</v>
      </c>
      <c r="BC12" s="5">
        <f t="shared" si="99"/>
        <v>2.0890969754718234E-5</v>
      </c>
      <c r="BD12" s="5">
        <f t="shared" si="100"/>
        <v>3.0776045686293401E-4</v>
      </c>
      <c r="BE12" s="5">
        <f t="shared" si="101"/>
        <v>4.5103227560708124E-4</v>
      </c>
      <c r="BF12" s="5">
        <f t="shared" si="102"/>
        <v>3.3050073377344723E-4</v>
      </c>
      <c r="BG12" s="5">
        <f t="shared" si="103"/>
        <v>1.6145294683957961E-4</v>
      </c>
      <c r="BH12" s="5">
        <f t="shared" si="104"/>
        <v>5.9153546526736235E-5</v>
      </c>
      <c r="BI12" s="5">
        <f t="shared" si="105"/>
        <v>1.7338262993329007E-5</v>
      </c>
      <c r="BJ12" s="8">
        <f t="shared" si="106"/>
        <v>0.42821811930924308</v>
      </c>
      <c r="BK12" s="8">
        <f t="shared" si="107"/>
        <v>0.25799076346950622</v>
      </c>
      <c r="BL12" s="8">
        <f t="shared" si="108"/>
        <v>0.29332562164044562</v>
      </c>
      <c r="BM12" s="8">
        <f t="shared" si="109"/>
        <v>0.50083251384269156</v>
      </c>
      <c r="BN12" s="8">
        <f t="shared" si="110"/>
        <v>0.49808510086775754</v>
      </c>
    </row>
    <row r="13" spans="1:88" x14ac:dyDescent="0.25">
      <c r="A13" t="s">
        <v>61</v>
      </c>
      <c r="B13" t="s">
        <v>248</v>
      </c>
      <c r="C13" t="s">
        <v>52</v>
      </c>
      <c r="D13" t="s">
        <v>747</v>
      </c>
      <c r="E13" s="1">
        <f>VLOOKUP(A13,home!$A$2:$E$670,3,FALSE)</f>
        <v>1.46835443037975</v>
      </c>
      <c r="F13">
        <f>VLOOKUP(B13,home!$B$2:$E$670,3,FALSE)</f>
        <v>2.04</v>
      </c>
      <c r="G13">
        <f>VLOOKUP(C13,away!$B$2:$E$670,4,FALSE)</f>
        <v>0.55000000000000004</v>
      </c>
      <c r="H13">
        <f>VLOOKUP(A13,away!$A$2:$E$670,3,FALSE)</f>
        <v>1.16455696202532</v>
      </c>
      <c r="I13">
        <f>VLOOKUP(C13,away!$B$2:$E$670,3,FALSE)</f>
        <v>0.28000000000000003</v>
      </c>
      <c r="J13">
        <f>VLOOKUP(B13,home!$B$2:$E$670,4,FALSE)</f>
        <v>0</v>
      </c>
      <c r="K13" s="3">
        <f t="shared" si="56"/>
        <v>1.6474936708860797</v>
      </c>
      <c r="L13" s="3">
        <f t="shared" si="57"/>
        <v>0</v>
      </c>
      <c r="M13" s="5">
        <f t="shared" si="2"/>
        <v>0.19253185260088537</v>
      </c>
      <c r="N13" s="5">
        <f t="shared" si="58"/>
        <v>0.31719500860393024</v>
      </c>
      <c r="O13" s="5">
        <f t="shared" si="59"/>
        <v>0</v>
      </c>
      <c r="P13" s="5">
        <f t="shared" si="60"/>
        <v>0</v>
      </c>
      <c r="Q13" s="5">
        <f t="shared" si="61"/>
        <v>0.26128838455581538</v>
      </c>
      <c r="R13" s="5">
        <f t="shared" si="62"/>
        <v>0</v>
      </c>
      <c r="S13" s="5">
        <f t="shared" si="63"/>
        <v>0</v>
      </c>
      <c r="T13" s="5">
        <f t="shared" si="64"/>
        <v>0</v>
      </c>
      <c r="U13" s="5">
        <f t="shared" si="65"/>
        <v>0</v>
      </c>
      <c r="V13" s="5">
        <f t="shared" si="66"/>
        <v>0</v>
      </c>
      <c r="W13" s="5">
        <f t="shared" si="67"/>
        <v>0.14349031994391792</v>
      </c>
      <c r="X13" s="5">
        <f t="shared" si="68"/>
        <v>0</v>
      </c>
      <c r="Y13" s="5">
        <f t="shared" si="69"/>
        <v>0</v>
      </c>
      <c r="Z13" s="5">
        <f t="shared" si="70"/>
        <v>0</v>
      </c>
      <c r="AA13" s="5">
        <f t="shared" si="71"/>
        <v>0</v>
      </c>
      <c r="AB13" s="5">
        <f t="shared" si="72"/>
        <v>0</v>
      </c>
      <c r="AC13" s="5">
        <f t="shared" si="73"/>
        <v>0</v>
      </c>
      <c r="AD13" s="5">
        <f t="shared" si="74"/>
        <v>5.9099848485255867E-2</v>
      </c>
      <c r="AE13" s="5">
        <f t="shared" si="75"/>
        <v>0</v>
      </c>
      <c r="AF13" s="5">
        <f t="shared" si="76"/>
        <v>0</v>
      </c>
      <c r="AG13" s="5">
        <f t="shared" si="77"/>
        <v>0</v>
      </c>
      <c r="AH13" s="5">
        <f t="shared" si="78"/>
        <v>0</v>
      </c>
      <c r="AI13" s="5">
        <f t="shared" si="79"/>
        <v>0</v>
      </c>
      <c r="AJ13" s="5">
        <f t="shared" si="80"/>
        <v>0</v>
      </c>
      <c r="AK13" s="5">
        <f t="shared" si="81"/>
        <v>0</v>
      </c>
      <c r="AL13" s="5">
        <f t="shared" si="82"/>
        <v>0</v>
      </c>
      <c r="AM13" s="5">
        <f t="shared" si="83"/>
        <v>1.9473325265957058E-2</v>
      </c>
      <c r="AN13" s="5">
        <f t="shared" si="84"/>
        <v>0</v>
      </c>
      <c r="AO13" s="5">
        <f t="shared" si="85"/>
        <v>0</v>
      </c>
      <c r="AP13" s="5">
        <f t="shared" si="86"/>
        <v>0</v>
      </c>
      <c r="AQ13" s="5">
        <f t="shared" si="87"/>
        <v>0</v>
      </c>
      <c r="AR13" s="5">
        <f t="shared" si="88"/>
        <v>0</v>
      </c>
      <c r="AS13" s="5">
        <f t="shared" si="89"/>
        <v>0</v>
      </c>
      <c r="AT13" s="5">
        <f t="shared" si="90"/>
        <v>0</v>
      </c>
      <c r="AU13" s="5">
        <f t="shared" si="91"/>
        <v>0</v>
      </c>
      <c r="AV13" s="5">
        <f t="shared" si="92"/>
        <v>0</v>
      </c>
      <c r="AW13" s="5">
        <f t="shared" si="93"/>
        <v>0</v>
      </c>
      <c r="AX13" s="5">
        <f t="shared" si="94"/>
        <v>5.3470300211283751E-3</v>
      </c>
      <c r="AY13" s="5">
        <f t="shared" si="95"/>
        <v>0</v>
      </c>
      <c r="AZ13" s="5">
        <f t="shared" si="96"/>
        <v>0</v>
      </c>
      <c r="BA13" s="5">
        <f t="shared" si="97"/>
        <v>0</v>
      </c>
      <c r="BB13" s="5">
        <f t="shared" si="98"/>
        <v>0</v>
      </c>
      <c r="BC13" s="5">
        <f t="shared" si="99"/>
        <v>0</v>
      </c>
      <c r="BD13" s="5">
        <f t="shared" si="100"/>
        <v>0</v>
      </c>
      <c r="BE13" s="5">
        <f t="shared" si="101"/>
        <v>0</v>
      </c>
      <c r="BF13" s="5">
        <f t="shared" si="102"/>
        <v>0</v>
      </c>
      <c r="BG13" s="5">
        <f t="shared" si="103"/>
        <v>0</v>
      </c>
      <c r="BH13" s="5">
        <f t="shared" si="104"/>
        <v>0</v>
      </c>
      <c r="BI13" s="5">
        <f t="shared" si="105"/>
        <v>0</v>
      </c>
      <c r="BJ13" s="8">
        <f t="shared" si="106"/>
        <v>0.80589391687600476</v>
      </c>
      <c r="BK13" s="8">
        <f t="shared" si="107"/>
        <v>0.19253185260088537</v>
      </c>
      <c r="BL13" s="8">
        <f t="shared" si="108"/>
        <v>0</v>
      </c>
      <c r="BM13" s="8">
        <f t="shared" si="109"/>
        <v>0.22741052371625922</v>
      </c>
      <c r="BN13" s="8">
        <f t="shared" si="110"/>
        <v>0.77101524576063096</v>
      </c>
    </row>
    <row r="14" spans="1:88" x14ac:dyDescent="0.25">
      <c r="A14" t="s">
        <v>318</v>
      </c>
      <c r="B14" t="s">
        <v>330</v>
      </c>
      <c r="C14" t="s">
        <v>30</v>
      </c>
      <c r="D14" t="s">
        <v>747</v>
      </c>
      <c r="E14" s="1">
        <f>VLOOKUP(A14,home!$A$2:$E$670,3,FALSE)</f>
        <v>1.30952380952381</v>
      </c>
      <c r="F14">
        <f>VLOOKUP(B14,home!$B$2:$E$670,3,FALSE)</f>
        <v>0.95</v>
      </c>
      <c r="G14">
        <f>VLOOKUP(C14,away!$B$2:$E$670,4,FALSE)</f>
        <v>0.73</v>
      </c>
      <c r="H14">
        <f>VLOOKUP(A14,away!$A$2:$E$670,3,FALSE)</f>
        <v>0.92857142857142905</v>
      </c>
      <c r="I14">
        <f>VLOOKUP(C14,away!$B$2:$E$670,3,FALSE)</f>
        <v>1.1000000000000001</v>
      </c>
      <c r="J14">
        <f>VLOOKUP(B14,home!$B$2:$E$670,4,FALSE)</f>
        <v>0.54</v>
      </c>
      <c r="K14" s="3">
        <f t="shared" si="56"/>
        <v>0.90815476190476219</v>
      </c>
      <c r="L14" s="3">
        <f t="shared" si="57"/>
        <v>0.55157142857142893</v>
      </c>
      <c r="M14" s="5">
        <f t="shared" si="2"/>
        <v>0.23229987193991733</v>
      </c>
      <c r="N14" s="5">
        <f t="shared" si="58"/>
        <v>0.21096423489210236</v>
      </c>
      <c r="O14" s="5">
        <f t="shared" si="59"/>
        <v>0.12812997222286018</v>
      </c>
      <c r="P14" s="5">
        <f t="shared" si="60"/>
        <v>0.11636184441691538</v>
      </c>
      <c r="Q14" s="5">
        <f t="shared" si="61"/>
        <v>9.579408725442877E-2</v>
      </c>
      <c r="R14" s="5">
        <f t="shared" si="62"/>
        <v>3.5336415910890248E-2</v>
      </c>
      <c r="S14" s="5">
        <f t="shared" si="63"/>
        <v>1.4571767434732447E-2</v>
      </c>
      <c r="T14" s="5">
        <f t="shared" si="64"/>
        <v>5.2837281555621382E-2</v>
      </c>
      <c r="U14" s="5">
        <f t="shared" si="65"/>
        <v>3.2090934378122181E-2</v>
      </c>
      <c r="V14" s="5">
        <f t="shared" si="66"/>
        <v>8.1101959623711736E-4</v>
      </c>
      <c r="W14" s="5">
        <f t="shared" si="67"/>
        <v>2.8998618834143262E-2</v>
      </c>
      <c r="X14" s="5">
        <f t="shared" si="68"/>
        <v>1.5994809616946742E-2</v>
      </c>
      <c r="Y14" s="5">
        <f t="shared" si="69"/>
        <v>4.4111399950736716E-3</v>
      </c>
      <c r="Z14" s="5">
        <f t="shared" si="70"/>
        <v>6.4968524681879702E-3</v>
      </c>
      <c r="AA14" s="5">
        <f t="shared" si="71"/>
        <v>5.9001475063776123E-3</v>
      </c>
      <c r="AB14" s="5">
        <f t="shared" si="72"/>
        <v>2.6791235269286685E-3</v>
      </c>
      <c r="AC14" s="5">
        <f t="shared" si="73"/>
        <v>2.5390601619880977E-5</v>
      </c>
      <c r="AD14" s="5">
        <f t="shared" si="74"/>
        <v>6.5838084457220791E-3</v>
      </c>
      <c r="AE14" s="5">
        <f t="shared" si="75"/>
        <v>3.6314406298475661E-3</v>
      </c>
      <c r="AF14" s="5">
        <f t="shared" si="76"/>
        <v>1.0014994479886758E-3</v>
      </c>
      <c r="AG14" s="5">
        <f t="shared" si="77"/>
        <v>1.8413282708020385E-4</v>
      </c>
      <c r="AH14" s="5">
        <f t="shared" si="78"/>
        <v>8.9586954927406296E-4</v>
      </c>
      <c r="AI14" s="5">
        <f t="shared" si="79"/>
        <v>8.1358819721871322E-4</v>
      </c>
      <c r="AJ14" s="5">
        <f t="shared" si="80"/>
        <v>3.694319977668426E-4</v>
      </c>
      <c r="AK14" s="5">
        <f t="shared" si="81"/>
        <v>1.1183380932398254E-4</v>
      </c>
      <c r="AL14" s="5">
        <f t="shared" si="82"/>
        <v>5.0873850436019728E-7</v>
      </c>
      <c r="AM14" s="5">
        <f t="shared" si="83"/>
        <v>1.1958233982902599E-3</v>
      </c>
      <c r="AN14" s="5">
        <f t="shared" si="84"/>
        <v>6.5958202011409933E-4</v>
      </c>
      <c r="AO14" s="5">
        <f t="shared" si="85"/>
        <v>1.8190329854718136E-4</v>
      </c>
      <c r="AP14" s="5">
        <f t="shared" si="86"/>
        <v>3.3444220747174663E-5</v>
      </c>
      <c r="AQ14" s="5">
        <f t="shared" si="87"/>
        <v>4.6117191537443367E-6</v>
      </c>
      <c r="AR14" s="5">
        <f t="shared" si="88"/>
        <v>9.8827209421347459E-5</v>
      </c>
      <c r="AS14" s="5">
        <f t="shared" si="89"/>
        <v>8.9750400841755865E-5</v>
      </c>
      <c r="AT14" s="5">
        <f t="shared" si="90"/>
        <v>4.0753626953650882E-5</v>
      </c>
      <c r="AU14" s="5">
        <f t="shared" si="91"/>
        <v>1.2336866794282774E-5</v>
      </c>
      <c r="AV14" s="5">
        <f t="shared" si="92"/>
        <v>2.800946081553159E-6</v>
      </c>
      <c r="AW14" s="5">
        <f t="shared" si="93"/>
        <v>7.0787037029742668E-9</v>
      </c>
      <c r="AX14" s="5">
        <f t="shared" si="94"/>
        <v>1.8099878559240569E-4</v>
      </c>
      <c r="AY14" s="5">
        <f t="shared" si="95"/>
        <v>9.9833758738896979E-5</v>
      </c>
      <c r="AZ14" s="5">
        <f t="shared" si="96"/>
        <v>2.7532724463634387E-5</v>
      </c>
      <c r="BA14" s="5">
        <f t="shared" si="97"/>
        <v>5.0620880549567841E-6</v>
      </c>
      <c r="BB14" s="5">
        <f t="shared" si="98"/>
        <v>6.9802578500671969E-7</v>
      </c>
      <c r="BC14" s="5">
        <f t="shared" si="99"/>
        <v>7.7002215883169943E-8</v>
      </c>
      <c r="BD14" s="5">
        <f t="shared" si="100"/>
        <v>9.0850441803767289E-6</v>
      </c>
      <c r="BE14" s="5">
        <f t="shared" si="101"/>
        <v>8.2506261345242731E-6</v>
      </c>
      <c r="BF14" s="5">
        <f t="shared" si="102"/>
        <v>3.7464227063820498E-6</v>
      </c>
      <c r="BG14" s="5">
        <f t="shared" si="103"/>
        <v>1.1341105403029953E-6</v>
      </c>
      <c r="BH14" s="5">
        <f t="shared" si="104"/>
        <v>2.5748697192563685E-7</v>
      </c>
      <c r="BI14" s="5">
        <f t="shared" si="105"/>
        <v>4.6767603936540998E-8</v>
      </c>
      <c r="BJ14" s="8">
        <f t="shared" si="106"/>
        <v>0.42279062054065808</v>
      </c>
      <c r="BK14" s="8">
        <f t="shared" si="107"/>
        <v>0.36417023648666547</v>
      </c>
      <c r="BL14" s="8">
        <f t="shared" si="108"/>
        <v>0.20659430660699249</v>
      </c>
      <c r="BM14" s="8">
        <f t="shared" si="109"/>
        <v>0.1810657627853543</v>
      </c>
      <c r="BN14" s="8">
        <f t="shared" si="110"/>
        <v>0.81888642663711408</v>
      </c>
    </row>
    <row r="15" spans="1:88" x14ac:dyDescent="0.25">
      <c r="A15" t="s">
        <v>61</v>
      </c>
      <c r="B15" t="s">
        <v>246</v>
      </c>
      <c r="C15" t="s">
        <v>308</v>
      </c>
      <c r="D15" t="s">
        <v>747</v>
      </c>
      <c r="E15" s="1">
        <f>VLOOKUP(A15,home!$A$2:$E$670,3,FALSE)</f>
        <v>1.46835443037975</v>
      </c>
      <c r="F15">
        <f>VLOOKUP(B15,home!$B$2:$E$670,3,FALSE)</f>
        <v>1.36</v>
      </c>
      <c r="G15">
        <f>VLOOKUP(C15,away!$B$2:$E$670,4,FALSE)</f>
        <v>0.57999999999999996</v>
      </c>
      <c r="H15">
        <f>VLOOKUP(A15,away!$A$2:$E$670,3,FALSE)</f>
        <v>1.16455696202532</v>
      </c>
      <c r="I15">
        <f>VLOOKUP(C15,away!$B$2:$E$670,3,FALSE)</f>
        <v>1.02</v>
      </c>
      <c r="J15">
        <f>VLOOKUP(B15,home!$B$2:$E$670,4,FALSE)</f>
        <v>0.64</v>
      </c>
      <c r="K15" s="3">
        <f t="shared" si="56"/>
        <v>1.1582379746835467</v>
      </c>
      <c r="L15" s="3">
        <f t="shared" si="57"/>
        <v>0.76022278481012895</v>
      </c>
      <c r="M15" s="5">
        <f t="shared" si="2"/>
        <v>0.14683279926921738</v>
      </c>
      <c r="N15" s="5">
        <f t="shared" si="58"/>
        <v>0.17006732404269409</v>
      </c>
      <c r="O15" s="5">
        <f t="shared" si="59"/>
        <v>0.11162563956191111</v>
      </c>
      <c r="P15" s="5">
        <f t="shared" si="60"/>
        <v>0.12928905468894347</v>
      </c>
      <c r="Q15" s="5">
        <f t="shared" si="61"/>
        <v>9.8489216479530253E-2</v>
      </c>
      <c r="R15" s="5">
        <f t="shared" si="62"/>
        <v>4.243017728198388E-2</v>
      </c>
      <c r="S15" s="5">
        <f t="shared" si="63"/>
        <v>2.846036400850829E-2</v>
      </c>
      <c r="T15" s="5">
        <f t="shared" si="64"/>
        <v>7.4873746425836135E-2</v>
      </c>
      <c r="U15" s="5">
        <f t="shared" si="65"/>
        <v>4.9144242600548831E-2</v>
      </c>
      <c r="V15" s="5">
        <f t="shared" si="66"/>
        <v>2.784432041127805E-3</v>
      </c>
      <c r="W15" s="5">
        <f t="shared" si="67"/>
        <v>3.8024650207806827E-2</v>
      </c>
      <c r="X15" s="5">
        <f t="shared" si="68"/>
        <v>2.8907205472409953E-2</v>
      </c>
      <c r="Y15" s="5">
        <f t="shared" si="69"/>
        <v>1.0987958122657045E-2</v>
      </c>
      <c r="Z15" s="5">
        <f t="shared" si="70"/>
        <v>1.0752129177765751E-2</v>
      </c>
      <c r="AA15" s="5">
        <f t="shared" si="71"/>
        <v>1.2453524322391269E-2</v>
      </c>
      <c r="AB15" s="5">
        <f t="shared" si="72"/>
        <v>7.212072394419379E-3</v>
      </c>
      <c r="AC15" s="5">
        <f t="shared" si="73"/>
        <v>1.5323406462772283E-4</v>
      </c>
      <c r="AD15" s="5">
        <f t="shared" si="74"/>
        <v>1.1010398461185119E-2</v>
      </c>
      <c r="AE15" s="5">
        <f t="shared" si="75"/>
        <v>8.3703557800313081E-3</v>
      </c>
      <c r="AF15" s="5">
        <f t="shared" si="76"/>
        <v>3.18166759047348E-3</v>
      </c>
      <c r="AG15" s="5">
        <f t="shared" si="77"/>
        <v>8.0625873198996063E-4</v>
      </c>
      <c r="AH15" s="5">
        <f t="shared" si="78"/>
        <v>2.0435033965398304E-3</v>
      </c>
      <c r="AI15" s="5">
        <f t="shared" si="79"/>
        <v>2.3668632352672413E-3</v>
      </c>
      <c r="AJ15" s="5">
        <f t="shared" si="80"/>
        <v>1.3706954399844388E-3</v>
      </c>
      <c r="AK15" s="5">
        <f t="shared" si="81"/>
        <v>5.2919717010518289E-4</v>
      </c>
      <c r="AL15" s="5">
        <f t="shared" si="82"/>
        <v>5.3970195924790531E-6</v>
      </c>
      <c r="AM15" s="5">
        <f t="shared" si="83"/>
        <v>2.5505323228283768E-3</v>
      </c>
      <c r="AN15" s="5">
        <f t="shared" si="84"/>
        <v>1.9389727852088354E-3</v>
      </c>
      <c r="AO15" s="5">
        <f t="shared" si="85"/>
        <v>7.3702564522125629E-4</v>
      </c>
      <c r="AP15" s="5">
        <f t="shared" si="86"/>
        <v>1.8676789616219519E-4</v>
      </c>
      <c r="AQ15" s="5">
        <f t="shared" si="87"/>
        <v>3.5496302533388254E-5</v>
      </c>
      <c r="AR15" s="5">
        <f t="shared" si="88"/>
        <v>3.1070356857729349E-4</v>
      </c>
      <c r="AS15" s="5">
        <f t="shared" si="89"/>
        <v>3.5986867199591481E-4</v>
      </c>
      <c r="AT15" s="5">
        <f t="shared" si="90"/>
        <v>2.0840678090230306E-4</v>
      </c>
      <c r="AU15" s="5">
        <f t="shared" si="91"/>
        <v>8.0461549274200356E-5</v>
      </c>
      <c r="AV15" s="5">
        <f t="shared" si="92"/>
        <v>2.329840546781255E-5</v>
      </c>
      <c r="AW15" s="5">
        <f t="shared" si="93"/>
        <v>1.3200493742280185E-7</v>
      </c>
      <c r="AX15" s="5">
        <f t="shared" si="94"/>
        <v>4.923538986596099E-4</v>
      </c>
      <c r="AY15" s="5">
        <f t="shared" si="95"/>
        <v>3.7429865195113263E-4</v>
      </c>
      <c r="AZ15" s="5">
        <f t="shared" si="96"/>
        <v>1.4227518176848362E-4</v>
      </c>
      <c r="BA15" s="5">
        <f t="shared" si="97"/>
        <v>3.6053611631134637E-5</v>
      </c>
      <c r="BB15" s="5">
        <f t="shared" si="98"/>
        <v>6.8521942591710073E-6</v>
      </c>
      <c r="BC15" s="5">
        <f t="shared" si="99"/>
        <v>1.0418388403533925E-6</v>
      </c>
      <c r="BD15" s="5">
        <f t="shared" si="100"/>
        <v>3.936732202571247E-5</v>
      </c>
      <c r="BE15" s="5">
        <f t="shared" si="101"/>
        <v>4.5596727331776175E-5</v>
      </c>
      <c r="BF15" s="5">
        <f t="shared" si="102"/>
        <v>2.640593055847719E-5</v>
      </c>
      <c r="BG15" s="5">
        <f t="shared" si="103"/>
        <v>1.0194783843228329E-5</v>
      </c>
      <c r="BH15" s="5">
        <f t="shared" si="104"/>
        <v>2.9519964477293303E-6</v>
      </c>
      <c r="BI15" s="5">
        <f t="shared" si="105"/>
        <v>6.8382287737820836E-7</v>
      </c>
      <c r="BJ15" s="8">
        <f t="shared" si="106"/>
        <v>0.45122045164367808</v>
      </c>
      <c r="BK15" s="8">
        <f t="shared" si="107"/>
        <v>0.30789957974396831</v>
      </c>
      <c r="BL15" s="8">
        <f t="shared" si="108"/>
        <v>0.23028385496245304</v>
      </c>
      <c r="BM15" s="8">
        <f t="shared" si="109"/>
        <v>0.30104763755657121</v>
      </c>
      <c r="BN15" s="8">
        <f t="shared" si="110"/>
        <v>0.69873421132428015</v>
      </c>
    </row>
    <row r="16" spans="1:88" x14ac:dyDescent="0.25">
      <c r="A16" t="s">
        <v>28</v>
      </c>
      <c r="B16" t="s">
        <v>746</v>
      </c>
      <c r="C16" t="s">
        <v>290</v>
      </c>
      <c r="D16" t="s">
        <v>747</v>
      </c>
      <c r="E16" s="1">
        <f>VLOOKUP(A16,home!$A$2:$E$670,3,FALSE)</f>
        <v>1.3611111111111101</v>
      </c>
      <c r="F16">
        <f>VLOOKUP(B16,home!$B$2:$E$670,3,FALSE)</f>
        <v>1.29</v>
      </c>
      <c r="G16">
        <f>VLOOKUP(C16,away!$B$2:$E$670,4,FALSE)</f>
        <v>0.14000000000000001</v>
      </c>
      <c r="H16">
        <f>VLOOKUP(A16,away!$A$2:$E$670,3,FALSE)</f>
        <v>1.1666666666666701</v>
      </c>
      <c r="I16">
        <f>VLOOKUP(C16,away!$B$2:$E$670,3,FALSE)</f>
        <v>1.4</v>
      </c>
      <c r="J16">
        <f>VLOOKUP(B16,home!$B$2:$E$670,4,FALSE)</f>
        <v>0.21</v>
      </c>
      <c r="K16" s="3">
        <f t="shared" si="56"/>
        <v>0.24581666666666652</v>
      </c>
      <c r="L16" s="3">
        <f t="shared" si="57"/>
        <v>0.34300000000000097</v>
      </c>
      <c r="M16" s="5">
        <f t="shared" si="2"/>
        <v>0.55498362694732994</v>
      </c>
      <c r="N16" s="5">
        <f t="shared" si="58"/>
        <v>0.13642422523076939</v>
      </c>
      <c r="O16" s="5">
        <f t="shared" si="59"/>
        <v>0.1903593840429347</v>
      </c>
      <c r="P16" s="5">
        <f t="shared" si="60"/>
        <v>4.6793509254154035E-2</v>
      </c>
      <c r="Q16" s="5">
        <f t="shared" si="61"/>
        <v>1.6767674149405134E-2</v>
      </c>
      <c r="R16" s="5">
        <f t="shared" si="62"/>
        <v>3.2646634363363389E-2</v>
      </c>
      <c r="S16" s="5">
        <f t="shared" si="63"/>
        <v>9.8635004800168768E-4</v>
      </c>
      <c r="T16" s="5">
        <f t="shared" si="64"/>
        <v>5.751312233245977E-3</v>
      </c>
      <c r="U16" s="5">
        <f t="shared" si="65"/>
        <v>8.0250868370874383E-3</v>
      </c>
      <c r="V16" s="5">
        <f t="shared" si="66"/>
        <v>9.2404688190483101E-6</v>
      </c>
      <c r="W16" s="5">
        <f t="shared" si="67"/>
        <v>1.3739245890532009E-3</v>
      </c>
      <c r="X16" s="5">
        <f t="shared" si="68"/>
        <v>4.7125613404524927E-4</v>
      </c>
      <c r="Y16" s="5">
        <f t="shared" si="69"/>
        <v>8.0820426988760473E-5</v>
      </c>
      <c r="Z16" s="5">
        <f t="shared" si="70"/>
        <v>3.7325985288778926E-3</v>
      </c>
      <c r="AA16" s="5">
        <f t="shared" si="71"/>
        <v>9.1753492837366669E-4</v>
      </c>
      <c r="AB16" s="5">
        <f t="shared" si="72"/>
        <v>1.1277268882152666E-4</v>
      </c>
      <c r="AC16" s="5">
        <f t="shared" si="73"/>
        <v>4.8694450408297208E-8</v>
      </c>
      <c r="AD16" s="5">
        <f t="shared" si="74"/>
        <v>8.4433390683106861E-5</v>
      </c>
      <c r="AE16" s="5">
        <f t="shared" si="75"/>
        <v>2.8960653004305736E-5</v>
      </c>
      <c r="AF16" s="5">
        <f t="shared" si="76"/>
        <v>4.9667519902384476E-6</v>
      </c>
      <c r="AG16" s="5">
        <f t="shared" si="77"/>
        <v>5.6786531088393092E-7</v>
      </c>
      <c r="AH16" s="5">
        <f t="shared" si="78"/>
        <v>3.2007032385128015E-4</v>
      </c>
      <c r="AI16" s="5">
        <f t="shared" si="79"/>
        <v>7.8678620108042126E-5</v>
      </c>
      <c r="AJ16" s="5">
        <f t="shared" si="80"/>
        <v>9.6702580664459363E-6</v>
      </c>
      <c r="AK16" s="5">
        <f t="shared" si="81"/>
        <v>7.9237020123339456E-7</v>
      </c>
      <c r="AL16" s="5">
        <f t="shared" si="82"/>
        <v>1.6422713068779217E-10</v>
      </c>
      <c r="AM16" s="5">
        <f t="shared" si="83"/>
        <v>4.1510269306171429E-6</v>
      </c>
      <c r="AN16" s="5">
        <f t="shared" si="84"/>
        <v>1.423802237201684E-6</v>
      </c>
      <c r="AO16" s="5">
        <f t="shared" si="85"/>
        <v>2.4418208368008947E-7</v>
      </c>
      <c r="AP16" s="5">
        <f t="shared" si="86"/>
        <v>2.7918151567423653E-8</v>
      </c>
      <c r="AQ16" s="5">
        <f t="shared" si="87"/>
        <v>2.3939814969065845E-9</v>
      </c>
      <c r="AR16" s="5">
        <f t="shared" si="88"/>
        <v>2.1956824216197877E-5</v>
      </c>
      <c r="AS16" s="5">
        <f t="shared" si="89"/>
        <v>5.397353339411705E-6</v>
      </c>
      <c r="AT16" s="5">
        <f t="shared" si="90"/>
        <v>6.6337970335819312E-7</v>
      </c>
      <c r="AU16" s="5">
        <f t="shared" si="91"/>
        <v>5.4356595804611024E-8</v>
      </c>
      <c r="AV16" s="5">
        <f t="shared" si="92"/>
        <v>3.3404392980091978E-9</v>
      </c>
      <c r="AW16" s="5">
        <f t="shared" si="93"/>
        <v>3.8463415788258687E-13</v>
      </c>
      <c r="AX16" s="5">
        <f t="shared" si="94"/>
        <v>1.7006526722131152E-7</v>
      </c>
      <c r="AY16" s="5">
        <f t="shared" si="95"/>
        <v>5.8332386656910016E-8</v>
      </c>
      <c r="AZ16" s="5">
        <f t="shared" si="96"/>
        <v>1.0004004311660095E-8</v>
      </c>
      <c r="BA16" s="5">
        <f t="shared" si="97"/>
        <v>1.1437911596331411E-9</v>
      </c>
      <c r="BB16" s="5">
        <f t="shared" si="98"/>
        <v>9.8080091938542109E-11</v>
      </c>
      <c r="BC16" s="5">
        <f t="shared" si="99"/>
        <v>6.7282943069840077E-12</v>
      </c>
      <c r="BD16" s="5">
        <f t="shared" si="100"/>
        <v>1.2551984510259824E-6</v>
      </c>
      <c r="BE16" s="5">
        <f t="shared" si="101"/>
        <v>3.0854869923637004E-7</v>
      </c>
      <c r="BF16" s="5">
        <f t="shared" si="102"/>
        <v>3.7923206375310149E-8</v>
      </c>
      <c r="BG16" s="5">
        <f t="shared" si="103"/>
        <v>3.107385393496939E-9</v>
      </c>
      <c r="BH16" s="5">
        <f t="shared" si="104"/>
        <v>1.9096177986952635E-10</v>
      </c>
      <c r="BI16" s="5">
        <f t="shared" si="105"/>
        <v>9.3883176376521459E-12</v>
      </c>
      <c r="BJ16" s="8">
        <f t="shared" si="106"/>
        <v>0.16099423039813857</v>
      </c>
      <c r="BK16" s="8">
        <f t="shared" si="107"/>
        <v>0.60277283390936887</v>
      </c>
      <c r="BL16" s="8">
        <f t="shared" si="108"/>
        <v>0.23250030466519392</v>
      </c>
      <c r="BM16" s="8">
        <f t="shared" si="109"/>
        <v>2.2024855181620662E-2</v>
      </c>
      <c r="BN16" s="8">
        <f t="shared" si="110"/>
        <v>0.97797505398795659</v>
      </c>
    </row>
    <row r="17" spans="1:66" x14ac:dyDescent="0.25">
      <c r="A17" t="s">
        <v>22</v>
      </c>
      <c r="B17" t="s">
        <v>280</v>
      </c>
      <c r="C17" t="s">
        <v>385</v>
      </c>
      <c r="D17" t="s">
        <v>747</v>
      </c>
      <c r="E17" s="1">
        <f>VLOOKUP(A17,home!$A$2:$E$670,3,FALSE)</f>
        <v>1.72151898734177</v>
      </c>
      <c r="F17">
        <f>VLOOKUP(B17,home!$B$2:$E$670,3,FALSE)</f>
        <v>2.3199999999999998</v>
      </c>
      <c r="G17">
        <f>VLOOKUP(C17,away!$B$2:$E$670,4,FALSE)</f>
        <v>1.07</v>
      </c>
      <c r="H17">
        <f>VLOOKUP(A17,away!$A$2:$E$670,3,FALSE)</f>
        <v>1.48101265822785</v>
      </c>
      <c r="I17">
        <f>VLOOKUP(C17,away!$B$2:$E$670,3,FALSE)</f>
        <v>1.68</v>
      </c>
      <c r="J17">
        <f>VLOOKUP(B17,home!$B$2:$E$670,4,FALSE)</f>
        <v>0.68</v>
      </c>
      <c r="K17" s="3">
        <f t="shared" si="56"/>
        <v>4.2734987341772097</v>
      </c>
      <c r="L17" s="3">
        <f t="shared" si="57"/>
        <v>1.6919088607594961</v>
      </c>
      <c r="M17" s="5">
        <f t="shared" si="2"/>
        <v>2.5659985062086322E-3</v>
      </c>
      <c r="N17" s="5">
        <f t="shared" si="58"/>
        <v>1.0965791368183202E-2</v>
      </c>
      <c r="O17" s="5">
        <f t="shared" si="59"/>
        <v>4.341435609350016E-3</v>
      </c>
      <c r="P17" s="5">
        <f t="shared" si="60"/>
        <v>1.8553119581069158E-2</v>
      </c>
      <c r="Q17" s="5">
        <f t="shared" si="61"/>
        <v>2.3431147765591142E-2</v>
      </c>
      <c r="R17" s="5">
        <f t="shared" si="62"/>
        <v>3.6726566879380475E-3</v>
      </c>
      <c r="S17" s="5">
        <f t="shared" si="63"/>
        <v>3.353648154476601E-2</v>
      </c>
      <c r="T17" s="5">
        <f t="shared" si="64"/>
        <v>3.9643366522368724E-2</v>
      </c>
      <c r="U17" s="5">
        <f t="shared" si="65"/>
        <v>1.5695093706970711E-2</v>
      </c>
      <c r="V17" s="5">
        <f t="shared" si="66"/>
        <v>2.6942353626251855E-2</v>
      </c>
      <c r="W17" s="5">
        <f t="shared" si="67"/>
        <v>3.3377660105524308E-2</v>
      </c>
      <c r="X17" s="5">
        <f t="shared" si="68"/>
        <v>5.6471958883955314E-2</v>
      </c>
      <c r="Y17" s="5">
        <f t="shared" si="69"/>
        <v>4.7772703810104976E-2</v>
      </c>
      <c r="Z17" s="5">
        <f t="shared" si="70"/>
        <v>2.0712667976166693E-3</v>
      </c>
      <c r="AA17" s="5">
        <f t="shared" si="71"/>
        <v>8.8515560377581196E-3</v>
      </c>
      <c r="AB17" s="5">
        <f t="shared" si="72"/>
        <v>1.8913556761428977E-2</v>
      </c>
      <c r="AC17" s="5">
        <f t="shared" si="73"/>
        <v>1.2175199717912956E-2</v>
      </c>
      <c r="AD17" s="5">
        <f t="shared" si="74"/>
        <v>3.5659847052688813E-2</v>
      </c>
      <c r="AE17" s="5">
        <f t="shared" si="75"/>
        <v>6.033321120177261E-2</v>
      </c>
      <c r="AF17" s="5">
        <f t="shared" si="76"/>
        <v>5.1039147315176586E-2</v>
      </c>
      <c r="AG17" s="5">
        <f t="shared" si="77"/>
        <v>2.8784528529385511E-2</v>
      </c>
      <c r="AH17" s="5">
        <f t="shared" si="78"/>
        <v>8.7609866197114659E-4</v>
      </c>
      <c r="AI17" s="5">
        <f t="shared" si="79"/>
        <v>3.7440065229480423E-3</v>
      </c>
      <c r="AJ17" s="5">
        <f t="shared" si="80"/>
        <v>8.0000035682848379E-3</v>
      </c>
      <c r="AK17" s="5">
        <f t="shared" si="81"/>
        <v>1.1396001707492807E-2</v>
      </c>
      <c r="AL17" s="5">
        <f t="shared" si="82"/>
        <v>3.521248133906319E-3</v>
      </c>
      <c r="AM17" s="5">
        <f t="shared" si="83"/>
        <v>3.047846224812371E-2</v>
      </c>
      <c r="AN17" s="5">
        <f t="shared" si="84"/>
        <v>5.1566780339924297E-2</v>
      </c>
      <c r="AO17" s="5">
        <f t="shared" si="85"/>
        <v>4.3623146288978253E-2</v>
      </c>
      <c r="AP17" s="5">
        <f t="shared" si="86"/>
        <v>2.4602129246843352E-2</v>
      </c>
      <c r="AQ17" s="5">
        <f t="shared" si="87"/>
        <v>1.0406140116571148E-2</v>
      </c>
      <c r="AR17" s="5">
        <f t="shared" si="88"/>
        <v>2.9645581781770456E-4</v>
      </c>
      <c r="AS17" s="5">
        <f t="shared" si="89"/>
        <v>1.26690356218343E-3</v>
      </c>
      <c r="AT17" s="5">
        <f t="shared" si="90"/>
        <v>2.7070553846577426E-3</v>
      </c>
      <c r="AU17" s="5">
        <f t="shared" si="91"/>
        <v>3.8561992532274887E-3</v>
      </c>
      <c r="AV17" s="5">
        <f t="shared" si="92"/>
        <v>4.1198656568506931E-3</v>
      </c>
      <c r="AW17" s="5">
        <f t="shared" si="93"/>
        <v>7.072202274920051E-4</v>
      </c>
      <c r="AX17" s="5">
        <f t="shared" si="94"/>
        <v>2.1708278306170767E-2</v>
      </c>
      <c r="AY17" s="5">
        <f t="shared" si="95"/>
        <v>3.6728428418043461E-2</v>
      </c>
      <c r="AZ17" s="5">
        <f t="shared" si="96"/>
        <v>3.1070576741129313E-2</v>
      </c>
      <c r="BA17" s="5">
        <f t="shared" si="97"/>
        <v>1.7522861365741535E-2</v>
      </c>
      <c r="BB17" s="5">
        <f t="shared" si="98"/>
        <v>7.4117711026395828E-3</v>
      </c>
      <c r="BC17" s="5">
        <f t="shared" si="99"/>
        <v>2.50800824049542E-3</v>
      </c>
      <c r="BD17" s="5">
        <f t="shared" si="100"/>
        <v>8.3596037498246116E-5</v>
      </c>
      <c r="BE17" s="5">
        <f t="shared" si="101"/>
        <v>3.5724756043098535E-4</v>
      </c>
      <c r="BF17" s="5">
        <f t="shared" si="102"/>
        <v>7.6334849864485605E-4</v>
      </c>
      <c r="BG17" s="5">
        <f t="shared" si="103"/>
        <v>1.0873896142316222E-3</v>
      </c>
      <c r="BH17" s="5">
        <f t="shared" si="104"/>
        <v>1.1617395349940703E-3</v>
      </c>
      <c r="BI17" s="5">
        <f t="shared" si="105"/>
        <v>9.9293848644815591E-4</v>
      </c>
      <c r="BJ17" s="8">
        <f t="shared" si="106"/>
        <v>0.66510594496941211</v>
      </c>
      <c r="BK17" s="8">
        <f t="shared" si="107"/>
        <v>0.13402282952815839</v>
      </c>
      <c r="BL17" s="8">
        <f t="shared" si="108"/>
        <v>9.2183148671127674E-2</v>
      </c>
      <c r="BM17" s="8">
        <f t="shared" si="109"/>
        <v>0.79383183225742315</v>
      </c>
      <c r="BN17" s="8">
        <f t="shared" si="110"/>
        <v>6.3530149518340198E-2</v>
      </c>
    </row>
    <row r="18" spans="1:66" x14ac:dyDescent="0.25">
      <c r="A18" t="s">
        <v>185</v>
      </c>
      <c r="B18" t="s">
        <v>290</v>
      </c>
      <c r="C18" t="s">
        <v>302</v>
      </c>
      <c r="D18" t="s">
        <v>748</v>
      </c>
      <c r="E18" s="1">
        <f>VLOOKUP(A18,home!$A$2:$E$670,3,FALSE)</f>
        <v>1.78481012658228</v>
      </c>
      <c r="F18">
        <f>VLOOKUP(B18,home!$B$2:$E$670,3,FALSE)</f>
        <v>2.4700000000000002</v>
      </c>
      <c r="G18">
        <f>VLOOKUP(C18,away!$B$2:$E$670,4,FALSE)</f>
        <v>1.1200000000000001</v>
      </c>
      <c r="H18">
        <f>VLOOKUP(A18,away!$A$2:$E$670,3,FALSE)</f>
        <v>1.36708860759494</v>
      </c>
      <c r="I18">
        <f>VLOOKUP(C18,away!$B$2:$E$670,3,FALSE)</f>
        <v>0.96</v>
      </c>
      <c r="J18">
        <f>VLOOKUP(B18,home!$B$2:$E$670,4,FALSE)</f>
        <v>0.15</v>
      </c>
      <c r="K18" s="3">
        <f t="shared" ref="K18:K33" si="111">E18*F18*G18</f>
        <v>4.9374987341772201</v>
      </c>
      <c r="L18" s="3">
        <f t="shared" ref="L18:L33" si="112">H18*I18*J18</f>
        <v>0.19686075949367135</v>
      </c>
      <c r="M18" s="5">
        <f t="shared" si="2"/>
        <v>5.8908234067949579E-3</v>
      </c>
      <c r="N18" s="5">
        <f t="shared" ref="N18:N33" si="113">_xlfn.POISSON.DIST(1,K18,FALSE) * _xlfn.POISSON.DIST(0,L18,FALSE)</f>
        <v>2.9085933114311641E-2</v>
      </c>
      <c r="O18" s="5">
        <f t="shared" ref="O18:O33" si="114">_xlfn.POISSON.DIST(0,K18,FALSE) * _xlfn.POISSON.DIST(1,L18,FALSE)</f>
        <v>1.1596719699047519E-3</v>
      </c>
      <c r="P18" s="5">
        <f t="shared" ref="P18:P33" si="115">_xlfn.POISSON.DIST(1,K18,FALSE) * _xlfn.POISSON.DIST(1,L18,FALSE)</f>
        <v>5.7258788834655154E-3</v>
      </c>
      <c r="Q18" s="5">
        <f t="shared" ref="Q18:Q33" si="116">_xlfn.POISSON.DIST(2,K18,FALSE) * _xlfn.POISSON.DIST(0,L18,FALSE)</f>
        <v>7.1805878967138526E-2</v>
      </c>
      <c r="R18" s="5">
        <f t="shared" ref="R18:R33" si="117">_xlfn.POISSON.DIST(0,K18,FALSE) * _xlfn.POISSON.DIST(2,L18,FALSE)</f>
        <v>1.1414695237948571E-4</v>
      </c>
      <c r="S18" s="5">
        <f t="shared" ref="S18:S33" si="118">_xlfn.POISSON.DIST(2,K18,FALSE) * _xlfn.POISSON.DIST(2,L18,FALSE)</f>
        <v>1.3913882119729903E-3</v>
      </c>
      <c r="T18" s="5">
        <f t="shared" ref="T18:T33" si="119">_xlfn.POISSON.DIST(2,K18,FALSE) * _xlfn.POISSON.DIST(1,L18,FALSE)</f>
        <v>1.4135759869581531E-2</v>
      </c>
      <c r="U18" s="5">
        <f t="shared" ref="U18:U33" si="120">_xlfn.POISSON.DIST(1,K18,FALSE) * _xlfn.POISSON.DIST(2,L18,FALSE)</f>
        <v>5.6360043288389804E-4</v>
      </c>
      <c r="V18" s="5">
        <f t="shared" ref="V18:V33" si="121">_xlfn.POISSON.DIST(3,K18,FALSE) * _xlfn.POISSON.DIST(3,L18,FALSE)</f>
        <v>1.5026988836850682E-4</v>
      </c>
      <c r="W18" s="5">
        <f t="shared" ref="W18:W33" si="122">_xlfn.POISSON.DIST(3,K18,FALSE) * _xlfn.POISSON.DIST(0,L18,FALSE)</f>
        <v>0.11818047883557641</v>
      </c>
      <c r="X18" s="5">
        <f t="shared" ref="X18:X33" si="123">_xlfn.POISSON.DIST(3,K18,FALSE) * _xlfn.POISSON.DIST(1,L18,FALSE)</f>
        <v>2.3265098820897324E-2</v>
      </c>
      <c r="Y18" s="5">
        <f t="shared" ref="Y18:Y33" si="124">_xlfn.POISSON.DIST(3,K18,FALSE) * _xlfn.POISSON.DIST(2,L18,FALSE)</f>
        <v>2.2899925117885822E-3</v>
      </c>
      <c r="Z18" s="5">
        <f t="shared" ref="Z18:Z33" si="125">_xlfn.POISSON.DIST(0,K18,FALSE) * _xlfn.POISSON.DIST(3,L18,FALSE)</f>
        <v>7.4903519131044991E-6</v>
      </c>
      <c r="AA18" s="5">
        <f t="shared" ref="AA18:AA33" si="126">_xlfn.POISSON.DIST(1,K18,FALSE) * _xlfn.POISSON.DIST(3,L18,FALSE)</f>
        <v>3.6983603089495378E-5</v>
      </c>
      <c r="AB18" s="5">
        <f t="shared" ref="AB18:AB33" si="127">_xlfn.POISSON.DIST(2,K18,FALSE) * _xlfn.POISSON.DIST(3,L18,FALSE)</f>
        <v>9.13032467198481E-5</v>
      </c>
      <c r="AC18" s="5">
        <f t="shared" ref="AC18:AC33" si="128">_xlfn.POISSON.DIST(4,K18,FALSE) * _xlfn.POISSON.DIST(4,L18,FALSE)</f>
        <v>9.1288933780193838E-6</v>
      </c>
      <c r="AD18" s="5">
        <f t="shared" ref="AD18:AD33" si="129">_xlfn.POISSON.DIST(4,K18,FALSE) * _xlfn.POISSON.DIST(0,L18,FALSE)</f>
        <v>0.14587899116377903</v>
      </c>
      <c r="AE18" s="5">
        <f t="shared" ref="AE18:AE33" si="130">_xlfn.POISSON.DIST(4,K18,FALSE) * _xlfn.POISSON.DIST(1,L18,FALSE)</f>
        <v>2.8717848994672113E-2</v>
      </c>
      <c r="AF18" s="5">
        <f t="shared" ref="AF18:AF33" si="131">_xlfn.POISSON.DIST(4,K18,FALSE) * _xlfn.POISSON.DIST(2,L18,FALSE)</f>
        <v>2.8267087820578588E-3</v>
      </c>
      <c r="AG18" s="5">
        <f t="shared" ref="AG18:AG33" si="132">_xlfn.POISSON.DIST(4,K18,FALSE) * _xlfn.POISSON.DIST(3,L18,FALSE)</f>
        <v>1.8548934590111363E-4</v>
      </c>
      <c r="AH18" s="5">
        <f t="shared" ref="AH18:AH33" si="133">_xlfn.POISSON.DIST(0,K18,FALSE) * _xlfn.POISSON.DIST(4,L18,FALSE)</f>
        <v>3.6863909162215632E-7</v>
      </c>
      <c r="AI18" s="5">
        <f t="shared" ref="AI18:AI33" si="134">_xlfn.POISSON.DIST(1,K18,FALSE) * _xlfn.POISSON.DIST(4,L18,FALSE)</f>
        <v>1.8201550482526371E-6</v>
      </c>
      <c r="AJ18" s="5">
        <f t="shared" ref="AJ18:AJ33" si="135">_xlfn.POISSON.DIST(2,K18,FALSE) * _xlfn.POISSON.DIST(4,L18,FALSE)</f>
        <v>4.4935066233768367E-6</v>
      </c>
      <c r="AK18" s="5">
        <f t="shared" ref="AK18:AK33" si="136">_xlfn.POISSON.DIST(3,K18,FALSE) * _xlfn.POISSON.DIST(4,L18,FALSE)</f>
        <v>7.3955610883133635E-6</v>
      </c>
      <c r="AL18" s="5">
        <f t="shared" ref="AL18:AL33" si="137">_xlfn.POISSON.DIST(5,K18,FALSE) * _xlfn.POISSON.DIST(5,L18,FALSE)</f>
        <v>3.5493128354393249E-7</v>
      </c>
      <c r="AM18" s="5">
        <f t="shared" ref="AM18:AM33" si="138">_xlfn.POISSON.DIST(5,K18,FALSE) * _xlfn.POISSON.DIST(0,L18,FALSE)</f>
        <v>0.14405546684284176</v>
      </c>
      <c r="AN18" s="5">
        <f t="shared" ref="AN18:AN33" si="139">_xlfn.POISSON.DIST(5,K18,FALSE) * _xlfn.POISSON.DIST(1,L18,FALSE)</f>
        <v>2.8358868611897219E-2</v>
      </c>
      <c r="AO18" s="5">
        <f t="shared" ref="AO18:AO33" si="140">_xlfn.POISSON.DIST(5,K18,FALSE) * _xlfn.POISSON.DIST(2,L18,FALSE)</f>
        <v>2.7913742066596617E-3</v>
      </c>
      <c r="AP18" s="5">
        <f t="shared" ref="AP18:AP33" si="141">_xlfn.POISSON.DIST(5,K18,FALSE) * _xlfn.POISSON.DIST(3,L18,FALSE)</f>
        <v>1.8317068211802178E-4</v>
      </c>
      <c r="AQ18" s="5">
        <f t="shared" ref="AQ18:AQ33" si="142">_xlfn.POISSON.DIST(5,K18,FALSE) * _xlfn.POISSON.DIST(4,L18,FALSE)</f>
        <v>9.014779899681901E-6</v>
      </c>
      <c r="AR18" s="5">
        <f t="shared" ref="AR18:AR33" si="143">_xlfn.POISSON.DIST(0,K18,FALSE) * _xlfn.POISSON.DIST(5,L18,FALSE)</f>
        <v>1.4514114311158968E-8</v>
      </c>
      <c r="AS18" s="5">
        <f t="shared" ref="AS18:AS33" si="144">_xlfn.POISSON.DIST(1,K18,FALSE) * _xlfn.POISSON.DIST(5,L18,FALSE)</f>
        <v>7.1663421039050869E-8</v>
      </c>
      <c r="AT18" s="5">
        <f t="shared" ref="AT18:AT33" si="145">_xlfn.POISSON.DIST(2,K18,FALSE) * _xlfn.POISSON.DIST(5,L18,FALSE)</f>
        <v>1.7691902533356145E-7</v>
      </c>
      <c r="AU18" s="5">
        <f t="shared" ref="AU18:AU33" si="146">_xlfn.POISSON.DIST(3,K18,FALSE) * _xlfn.POISSON.DIST(5,L18,FALSE)</f>
        <v>2.9117915454544246E-7</v>
      </c>
      <c r="AV18" s="5">
        <f t="shared" ref="AV18:AV33" si="147">_xlfn.POISSON.DIST(4,K18,FALSE) * _xlfn.POISSON.DIST(5,L18,FALSE)</f>
        <v>3.5942417674672877E-7</v>
      </c>
      <c r="AW18" s="5">
        <f t="shared" ref="AW18:AW33" si="148">_xlfn.POISSON.DIST(6,K18,FALSE) * _xlfn.POISSON.DIST(6,L18,FALSE)</f>
        <v>9.5831421988633475E-9</v>
      </c>
      <c r="AX18" s="5">
        <f t="shared" ref="AX18:AX33" si="149">_xlfn.POISSON.DIST(6,K18,FALSE) * _xlfn.POISSON.DIST(0,L18,FALSE)</f>
        <v>0.11854561419797328</v>
      </c>
      <c r="AY18" s="5">
        <f t="shared" ref="AY18:AY33" si="150">_xlfn.POISSON.DIST(6,K18,FALSE) * _xlfn.POISSON.DIST(1,L18,FALSE)</f>
        <v>2.3336979645656772E-2</v>
      </c>
      <c r="AZ18" s="5">
        <f t="shared" ref="AZ18:AZ33" si="151">_xlfn.POISSON.DIST(6,K18,FALSE) * _xlfn.POISSON.DIST(2,L18,FALSE)</f>
        <v>2.2970677686661705E-3</v>
      </c>
      <c r="BA18" s="5">
        <f t="shared" ref="BA18:BA33" si="152">_xlfn.POISSON.DIST(6,K18,FALSE) * _xlfn.POISSON.DIST(3,L18,FALSE)</f>
        <v>1.5073416851601844E-4</v>
      </c>
      <c r="BB18" s="5">
        <f t="shared" ref="BB18:BB33" si="153">_xlfn.POISSON.DIST(6,K18,FALSE) * _xlfn.POISSON.DIST(4,L18,FALSE)</f>
        <v>7.4184107239276061E-6</v>
      </c>
      <c r="BC18" s="5">
        <f t="shared" ref="BC18:BC33" si="154">_xlfn.POISSON.DIST(6,K18,FALSE) * _xlfn.POISSON.DIST(5,L18,FALSE)</f>
        <v>2.9207879386967712E-7</v>
      </c>
      <c r="BD18" s="5">
        <f t="shared" ref="BD18:BD33" si="155">_xlfn.POISSON.DIST(0,K18,FALSE) * _xlfn.POISSON.DIST(6,L18,FALSE)</f>
        <v>4.7620992777878622E-10</v>
      </c>
      <c r="BE18" s="5">
        <f t="shared" ref="BE18:BE33" si="156">_xlfn.POISSON.DIST(1,K18,FALSE) * _xlfn.POISSON.DIST(6,L18,FALSE)</f>
        <v>2.3512859156103821E-9</v>
      </c>
      <c r="BF18" s="5">
        <f t="shared" ref="BF18:BF33" si="157">_xlfn.POISSON.DIST(2,K18,FALSE) * _xlfn.POISSON.DIST(6,L18,FALSE)</f>
        <v>5.8047356160074948E-9</v>
      </c>
      <c r="BG18" s="5">
        <f t="shared" ref="BG18:BG33" si="158">_xlfn.POISSON.DIST(3,K18,FALSE) * _xlfn.POISSON.DIST(6,L18,FALSE)</f>
        <v>9.5536249187568136E-9</v>
      </c>
      <c r="BH18" s="5">
        <f t="shared" ref="BH18:BH33" si="159">_xlfn.POISSON.DIST(4,K18,FALSE) * _xlfn.POISSON.DIST(6,L18,FALSE)</f>
        <v>1.1792752735791426E-8</v>
      </c>
      <c r="BI18" s="5">
        <f t="shared" ref="BI18:BI33" si="160">_xlfn.POISSON.DIST(5,K18,FALSE) * _xlfn.POISSON.DIST(6,L18,FALSE)</f>
        <v>1.1645340341087021E-8</v>
      </c>
      <c r="BJ18" s="8">
        <f t="shared" ref="BJ18:BJ33" si="161">SUM(N18,Q18,T18,W18,X18,Y18,AD18,AE18,AF18,AG18,AM18,AN18,AO18,AP18,AQ18,AX18,AY18,AZ18,BA18,BB18,BC18)</f>
        <v>0.75610818179945027</v>
      </c>
      <c r="BK18" s="8">
        <f t="shared" ref="BK18:BK33" si="162">SUM(M18,P18,S18,V18,AC18,AL18,AY18)</f>
        <v>3.6504823860920306E-2</v>
      </c>
      <c r="BL18" s="8">
        <f t="shared" ref="BL18:BL33" si="163">SUM(O18,R18,U18,AA18,AB18,AH18,AI18,AJ18,AK18,AR18,AS18,AT18,AU18,AV18,BD18,BE18,BF18,BG18,BH18,BI18)</f>
        <v>1.9807393906704747E-3</v>
      </c>
      <c r="BM18" s="8">
        <f t="shared" ref="BM18:BM33" si="164">SUM(S18:BI18)</f>
        <v>0.65748193204644489</v>
      </c>
      <c r="BN18" s="8">
        <f t="shared" ref="BN18:BN33" si="165">SUM(M18:R18)</f>
        <v>0.11378233329399488</v>
      </c>
    </row>
    <row r="19" spans="1:66" x14ac:dyDescent="0.25">
      <c r="A19" t="s">
        <v>22</v>
      </c>
      <c r="B19" t="s">
        <v>745</v>
      </c>
      <c r="C19" t="s">
        <v>280</v>
      </c>
      <c r="D19" t="s">
        <v>748</v>
      </c>
      <c r="E19" s="1">
        <f>VLOOKUP(A19,home!$A$2:$E$670,3,FALSE)</f>
        <v>1.72151898734177</v>
      </c>
      <c r="F19" t="e">
        <f>VLOOKUP(B19,home!$B$2:$E$670,3,FALSE)</f>
        <v>#N/A</v>
      </c>
      <c r="G19">
        <f>VLOOKUP(C19,away!$B$2:$E$670,4,FALSE)</f>
        <v>0.93</v>
      </c>
      <c r="H19">
        <f>VLOOKUP(A19,away!$A$2:$E$670,3,FALSE)</f>
        <v>1.48101265822785</v>
      </c>
      <c r="I19">
        <f>VLOOKUP(C19,away!$B$2:$E$670,3,FALSE)</f>
        <v>1.28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748</v>
      </c>
      <c r="E20" s="1">
        <f>VLOOKUP(A20,home!$A$2:$E$670,3,FALSE)</f>
        <v>1.46835443037975</v>
      </c>
      <c r="F20">
        <f>VLOOKUP(B20,home!$B$2:$E$670,3,FALSE)</f>
        <v>1.71</v>
      </c>
      <c r="G20">
        <f>VLOOKUP(C20,away!$B$2:$E$670,4,FALSE)</f>
        <v>0.51</v>
      </c>
      <c r="H20">
        <f>VLOOKUP(A20,away!$A$2:$E$670,3,FALSE)</f>
        <v>1.16455696202532</v>
      </c>
      <c r="I20">
        <f>VLOOKUP(C20,away!$B$2:$E$670,3,FALSE)</f>
        <v>0.68</v>
      </c>
      <c r="J20">
        <f>VLOOKUP(B20,home!$B$2:$E$670,4,FALSE)</f>
        <v>0.65</v>
      </c>
      <c r="K20" s="3">
        <f t="shared" si="111"/>
        <v>1.28055189873418</v>
      </c>
      <c r="L20" s="3">
        <f t="shared" si="112"/>
        <v>0.51473417721519155</v>
      </c>
      <c r="M20" s="5">
        <f t="shared" si="2"/>
        <v>0.16607993407542762</v>
      </c>
      <c r="N20" s="5">
        <f t="shared" si="113"/>
        <v>0.21267397492193627</v>
      </c>
      <c r="O20" s="5">
        <f t="shared" si="114"/>
        <v>8.5487018218268485E-2</v>
      </c>
      <c r="P20" s="5">
        <f t="shared" si="115"/>
        <v>0.10947056349652715</v>
      </c>
      <c r="Q20" s="5">
        <f t="shared" si="116"/>
        <v>0.13617003119881549</v>
      </c>
      <c r="R20" s="5">
        <f t="shared" si="117"/>
        <v>2.2001544992580255E-2</v>
      </c>
      <c r="S20" s="5">
        <f t="shared" si="118"/>
        <v>1.8039211568455591E-2</v>
      </c>
      <c r="T20" s="5">
        <f t="shared" si="119"/>
        <v>7.0091368970489246E-2</v>
      </c>
      <c r="U20" s="5">
        <f t="shared" si="120"/>
        <v>2.8174120215334136E-2</v>
      </c>
      <c r="V20" s="5">
        <f t="shared" si="121"/>
        <v>1.3211594407673308E-3</v>
      </c>
      <c r="W20" s="5">
        <f t="shared" si="122"/>
        <v>5.8124264000778525E-2</v>
      </c>
      <c r="X20" s="5">
        <f t="shared" si="123"/>
        <v>2.9918545206679314E-2</v>
      </c>
      <c r="Y20" s="5">
        <f t="shared" si="124"/>
        <v>7.7000488752177933E-3</v>
      </c>
      <c r="Z20" s="5">
        <f t="shared" si="125"/>
        <v>3.7749823864062725E-3</v>
      </c>
      <c r="AA20" s="5">
        <f t="shared" si="126"/>
        <v>4.8340608626006379E-3</v>
      </c>
      <c r="AB20" s="5">
        <f t="shared" si="127"/>
        <v>3.0951329080999182E-3</v>
      </c>
      <c r="AC20" s="5">
        <f t="shared" si="128"/>
        <v>5.4427130697149561E-5</v>
      </c>
      <c r="AD20" s="5">
        <f t="shared" si="129"/>
        <v>1.8607784157180941E-2</v>
      </c>
      <c r="AE20" s="5">
        <f t="shared" si="130"/>
        <v>9.5780624679444072E-3</v>
      </c>
      <c r="AF20" s="5">
        <f t="shared" si="131"/>
        <v>2.4650780518765355E-3</v>
      </c>
      <c r="AG20" s="5">
        <f t="shared" si="132"/>
        <v>4.229533076012986E-4</v>
      </c>
      <c r="AH20" s="5">
        <f t="shared" si="133"/>
        <v>4.8577811316716821E-4</v>
      </c>
      <c r="AI20" s="5">
        <f t="shared" si="134"/>
        <v>6.2206408517972457E-4</v>
      </c>
      <c r="AJ20" s="5">
        <f t="shared" si="135"/>
        <v>3.982926727056186E-4</v>
      </c>
      <c r="AK20" s="5">
        <f t="shared" si="136"/>
        <v>1.7001147942836362E-4</v>
      </c>
      <c r="AL20" s="5">
        <f t="shared" si="137"/>
        <v>1.435012290939398E-6</v>
      </c>
      <c r="AM20" s="5">
        <f t="shared" si="138"/>
        <v>4.7656466667427653E-3</v>
      </c>
      <c r="AN20" s="5">
        <f t="shared" si="139"/>
        <v>2.4530412159041574E-3</v>
      </c>
      <c r="AO20" s="5">
        <f t="shared" si="140"/>
        <v>6.3133207597168962E-4</v>
      </c>
      <c r="AP20" s="5">
        <f t="shared" si="141"/>
        <v>1.0832273222494884E-4</v>
      </c>
      <c r="AQ20" s="5">
        <f t="shared" si="142"/>
        <v>1.3939353111377638E-5</v>
      </c>
      <c r="AR20" s="5">
        <f t="shared" si="143"/>
        <v>5.0009319478050109E-5</v>
      </c>
      <c r="AS20" s="5">
        <f t="shared" si="144"/>
        <v>6.4039529012021283E-5</v>
      </c>
      <c r="AT20" s="5">
        <f t="shared" si="145"/>
        <v>4.1002970235193238E-5</v>
      </c>
      <c r="AU20" s="5">
        <f t="shared" si="146"/>
        <v>1.7502143796139248E-5</v>
      </c>
      <c r="AV20" s="5">
        <f t="shared" si="147"/>
        <v>5.6031008675161959E-6</v>
      </c>
      <c r="AW20" s="5">
        <f t="shared" si="148"/>
        <v>2.6274430406744965E-8</v>
      </c>
      <c r="AX20" s="5">
        <f t="shared" si="149"/>
        <v>1.0171096479656104E-3</v>
      </c>
      <c r="AY20" s="5">
        <f t="shared" si="150"/>
        <v>5.2354109778321152E-4</v>
      </c>
      <c r="AZ20" s="5">
        <f t="shared" si="151"/>
        <v>1.3474224810288975E-4</v>
      </c>
      <c r="BA20" s="5">
        <f t="shared" si="152"/>
        <v>2.3118813404455388E-5</v>
      </c>
      <c r="BB20" s="5">
        <f t="shared" si="153"/>
        <v>2.9750108489834712E-6</v>
      </c>
      <c r="BC20" s="5">
        <f t="shared" si="154"/>
        <v>3.0626795231155511E-7</v>
      </c>
      <c r="BD20" s="5">
        <f t="shared" si="155"/>
        <v>4.2902509857709616E-6</v>
      </c>
      <c r="BE20" s="5">
        <f t="shared" si="156"/>
        <v>5.4938890458751917E-6</v>
      </c>
      <c r="BF20" s="5">
        <f t="shared" si="157"/>
        <v>3.5176050245651955E-6</v>
      </c>
      <c r="BG20" s="5">
        <f t="shared" si="158"/>
        <v>1.50149193106795E-6</v>
      </c>
      <c r="BH20" s="5">
        <f t="shared" si="159"/>
        <v>4.8068458581577902E-7</v>
      </c>
      <c r="BI20" s="5">
        <f t="shared" si="160"/>
        <v>1.2310831181172963E-7</v>
      </c>
      <c r="BJ20" s="8">
        <f t="shared" si="161"/>
        <v>0.55542618628853213</v>
      </c>
      <c r="BK20" s="8">
        <f t="shared" si="162"/>
        <v>0.29549027182194898</v>
      </c>
      <c r="BL20" s="8">
        <f t="shared" si="163"/>
        <v>0.14546158764063816</v>
      </c>
      <c r="BM20" s="8">
        <f t="shared" si="164"/>
        <v>0.26774644641061751</v>
      </c>
      <c r="BN20" s="8">
        <f t="shared" si="165"/>
        <v>0.73188306690355531</v>
      </c>
    </row>
    <row r="21" spans="1:66" x14ac:dyDescent="0.25">
      <c r="A21" t="s">
        <v>10</v>
      </c>
      <c r="B21" t="s">
        <v>52</v>
      </c>
      <c r="C21" t="s">
        <v>231</v>
      </c>
      <c r="D21" t="s">
        <v>748</v>
      </c>
      <c r="E21" s="1">
        <f>VLOOKUP(A21,home!$A$2:$E$670,3,FALSE)</f>
        <v>1.60606060606061</v>
      </c>
      <c r="F21">
        <f>VLOOKUP(B21,home!$B$2:$E$670,3,FALSE)</f>
        <v>1.94</v>
      </c>
      <c r="G21">
        <f>VLOOKUP(C21,away!$B$2:$E$670,4,FALSE)</f>
        <v>0.87</v>
      </c>
      <c r="H21">
        <f>VLOOKUP(A21,away!$A$2:$E$670,3,FALSE)</f>
        <v>1.4242424242424201</v>
      </c>
      <c r="I21">
        <f>VLOOKUP(C21,away!$B$2:$E$670,3,FALSE)</f>
        <v>1</v>
      </c>
      <c r="J21">
        <f>VLOOKUP(B21,home!$B$2:$E$670,4,FALSE)</f>
        <v>0.81</v>
      </c>
      <c r="K21" s="3">
        <f t="shared" si="111"/>
        <v>2.7107090909090976</v>
      </c>
      <c r="L21" s="3">
        <f t="shared" si="112"/>
        <v>1.1536363636363602</v>
      </c>
      <c r="M21" s="5">
        <f t="shared" si="2"/>
        <v>2.0976648114196545E-2</v>
      </c>
      <c r="N21" s="5">
        <f t="shared" si="113"/>
        <v>5.6861590739953748E-2</v>
      </c>
      <c r="O21" s="5">
        <f t="shared" si="114"/>
        <v>2.419942405174122E-2</v>
      </c>
      <c r="P21" s="5">
        <f t="shared" si="115"/>
        <v>6.5597598771819185E-2</v>
      </c>
      <c r="Q21" s="5">
        <f t="shared" si="116"/>
        <v>7.7067615471172621E-2</v>
      </c>
      <c r="R21" s="5">
        <f t="shared" si="117"/>
        <v>1.395866778257251E-2</v>
      </c>
      <c r="S21" s="5">
        <f t="shared" si="118"/>
        <v>5.1283753023872856E-2</v>
      </c>
      <c r="T21" s="5">
        <f t="shared" si="119"/>
        <v>8.8908003666288898E-2</v>
      </c>
      <c r="U21" s="5">
        <f t="shared" si="120"/>
        <v>3.7837887655199236E-2</v>
      </c>
      <c r="V21" s="5">
        <f t="shared" si="121"/>
        <v>1.7819238464384136E-2</v>
      </c>
      <c r="W21" s="5">
        <f t="shared" si="122"/>
        <v>6.9635961957464729E-2</v>
      </c>
      <c r="X21" s="5">
        <f t="shared" si="123"/>
        <v>8.0334577930929546E-2</v>
      </c>
      <c r="Y21" s="5">
        <f t="shared" si="124"/>
        <v>4.6338445179249683E-2</v>
      </c>
      <c r="Z21" s="5">
        <f t="shared" si="125"/>
        <v>5.3677422472983198E-3</v>
      </c>
      <c r="AA21" s="5">
        <f t="shared" si="126"/>
        <v>1.4550387707408383E-2</v>
      </c>
      <c r="AB21" s="5">
        <f t="shared" si="127"/>
        <v>1.9720934117361949E-2</v>
      </c>
      <c r="AC21" s="5">
        <f t="shared" si="128"/>
        <v>3.4827396184872123E-3</v>
      </c>
      <c r="AD21" s="5">
        <f t="shared" si="129"/>
        <v>4.7190708783074929E-2</v>
      </c>
      <c r="AE21" s="5">
        <f t="shared" si="130"/>
        <v>5.4440917677929024E-2</v>
      </c>
      <c r="AF21" s="5">
        <f t="shared" si="131"/>
        <v>3.140251115149624E-2</v>
      </c>
      <c r="AG21" s="5">
        <f t="shared" si="132"/>
        <v>1.2075692924620787E-2</v>
      </c>
      <c r="AH21" s="5">
        <f t="shared" si="133"/>
        <v>1.5481056617776246E-3</v>
      </c>
      <c r="AI21" s="5">
        <f t="shared" si="134"/>
        <v>4.196464091068451E-3</v>
      </c>
      <c r="AJ21" s="5">
        <f t="shared" si="135"/>
        <v>5.687696680666419E-3</v>
      </c>
      <c r="AK21" s="5">
        <f t="shared" si="136"/>
        <v>5.1392303662053194E-3</v>
      </c>
      <c r="AL21" s="5">
        <f t="shared" si="137"/>
        <v>4.3564511332127708E-4</v>
      </c>
      <c r="AM21" s="5">
        <f t="shared" si="138"/>
        <v>2.5584056660944991E-2</v>
      </c>
      <c r="AN21" s="5">
        <f t="shared" si="139"/>
        <v>2.9514698093399187E-2</v>
      </c>
      <c r="AO21" s="5">
        <f t="shared" si="140"/>
        <v>1.7024614491147026E-2</v>
      </c>
      <c r="AP21" s="5">
        <f t="shared" si="141"/>
        <v>6.5467381179592438E-3</v>
      </c>
      <c r="AQ21" s="5">
        <f t="shared" si="142"/>
        <v>1.8881387890205129E-3</v>
      </c>
      <c r="AR21" s="5">
        <f t="shared" si="143"/>
        <v>3.5719019723559999E-4</v>
      </c>
      <c r="AS21" s="5">
        <f t="shared" si="144"/>
        <v>9.6823871483015444E-4</v>
      </c>
      <c r="AT21" s="5">
        <f t="shared" si="145"/>
        <v>1.312306743230121E-3</v>
      </c>
      <c r="AU21" s="5">
        <f t="shared" si="146"/>
        <v>1.1857606063117331E-3</v>
      </c>
      <c r="AV21" s="5">
        <f t="shared" si="147"/>
        <v>8.0356301379277452E-4</v>
      </c>
      <c r="AW21" s="5">
        <f t="shared" si="148"/>
        <v>3.7842707009478321E-5</v>
      </c>
      <c r="AX21" s="5">
        <f t="shared" si="149"/>
        <v>1.1558489162192837E-2</v>
      </c>
      <c r="AY21" s="5">
        <f t="shared" si="150"/>
        <v>1.3334293406202426E-2</v>
      </c>
      <c r="AZ21" s="5">
        <f t="shared" si="151"/>
        <v>7.6914628783958322E-3</v>
      </c>
      <c r="BA21" s="5">
        <f t="shared" si="152"/>
        <v>2.9577170886922054E-3</v>
      </c>
      <c r="BB21" s="5">
        <f t="shared" si="153"/>
        <v>8.5303249671599959E-4</v>
      </c>
      <c r="BC21" s="5">
        <f t="shared" si="154"/>
        <v>1.9681786151501824E-4</v>
      </c>
      <c r="BD21" s="5">
        <f t="shared" si="155"/>
        <v>6.867793337757184E-5</v>
      </c>
      <c r="BE21" s="5">
        <f t="shared" si="156"/>
        <v>1.8616589835143333E-4</v>
      </c>
      <c r="BF21" s="5">
        <f t="shared" si="157"/>
        <v>2.5232079653924472E-4</v>
      </c>
      <c r="BG21" s="5">
        <f t="shared" si="158"/>
        <v>2.2798942566811846E-4</v>
      </c>
      <c r="BH21" s="5">
        <f t="shared" si="159"/>
        <v>1.5450325219742815E-4</v>
      </c>
      <c r="BI21" s="5">
        <f t="shared" si="160"/>
        <v>8.3762674061317859E-5</v>
      </c>
      <c r="BJ21" s="8">
        <f t="shared" si="161"/>
        <v>0.68140608452836549</v>
      </c>
      <c r="BK21" s="8">
        <f t="shared" si="162"/>
        <v>0.17292991651228365</v>
      </c>
      <c r="BL21" s="8">
        <f t="shared" si="163"/>
        <v>0.13243927736959663</v>
      </c>
      <c r="BM21" s="8">
        <f t="shared" si="164"/>
        <v>0.72018502502689519</v>
      </c>
      <c r="BN21" s="8">
        <f t="shared" si="165"/>
        <v>0.25866154493145582</v>
      </c>
    </row>
    <row r="22" spans="1:66" x14ac:dyDescent="0.25">
      <c r="A22" t="s">
        <v>28</v>
      </c>
      <c r="B22" t="s">
        <v>30</v>
      </c>
      <c r="C22" t="s">
        <v>246</v>
      </c>
      <c r="D22" t="s">
        <v>748</v>
      </c>
      <c r="E22" s="1">
        <f>VLOOKUP(A22,home!$A$2:$E$670,3,FALSE)</f>
        <v>1.3611111111111101</v>
      </c>
      <c r="F22">
        <f>VLOOKUP(B22,home!$B$2:$E$670,3,FALSE)</f>
        <v>2.2000000000000002</v>
      </c>
      <c r="G22">
        <f>VLOOKUP(C22,away!$B$2:$E$670,4,FALSE)</f>
        <v>0.51</v>
      </c>
      <c r="H22">
        <f>VLOOKUP(A22,away!$A$2:$E$670,3,FALSE)</f>
        <v>1.1666666666666701</v>
      </c>
      <c r="I22">
        <f>VLOOKUP(C22,away!$B$2:$E$670,3,FALSE)</f>
        <v>2.38</v>
      </c>
      <c r="J22">
        <f>VLOOKUP(B22,home!$B$2:$E$670,4,FALSE)</f>
        <v>0.21</v>
      </c>
      <c r="K22" s="3">
        <f t="shared" si="111"/>
        <v>1.5271666666666657</v>
      </c>
      <c r="L22" s="3">
        <f t="shared" si="112"/>
        <v>0.58310000000000173</v>
      </c>
      <c r="M22" s="5">
        <f t="shared" si="2"/>
        <v>0.12120564061929943</v>
      </c>
      <c r="N22" s="5">
        <f t="shared" si="113"/>
        <v>0.18510121416577333</v>
      </c>
      <c r="O22" s="5">
        <f t="shared" si="114"/>
        <v>7.0675009045113715E-2</v>
      </c>
      <c r="P22" s="5">
        <f t="shared" si="115"/>
        <v>0.10793251798006276</v>
      </c>
      <c r="Q22" s="5">
        <f t="shared" si="116"/>
        <v>0.14134020211674836</v>
      </c>
      <c r="R22" s="5">
        <f t="shared" si="117"/>
        <v>2.0605298887102965E-2</v>
      </c>
      <c r="S22" s="5">
        <f t="shared" si="118"/>
        <v>2.4028230819114302E-2</v>
      </c>
      <c r="T22" s="5">
        <f t="shared" si="119"/>
        <v>8.2415471854276223E-2</v>
      </c>
      <c r="U22" s="5">
        <f t="shared" si="120"/>
        <v>3.146772561708739E-2</v>
      </c>
      <c r="V22" s="5">
        <f t="shared" si="121"/>
        <v>2.3774356096722639E-3</v>
      </c>
      <c r="W22" s="5">
        <f t="shared" si="122"/>
        <v>7.1950015110875815E-2</v>
      </c>
      <c r="X22" s="5">
        <f t="shared" si="123"/>
        <v>4.1954053811151817E-2</v>
      </c>
      <c r="Y22" s="5">
        <f t="shared" si="124"/>
        <v>1.2231704388641349E-2</v>
      </c>
      <c r="Z22" s="5">
        <f t="shared" si="125"/>
        <v>4.0049832603565923E-3</v>
      </c>
      <c r="AA22" s="5">
        <f t="shared" si="126"/>
        <v>6.116276935774571E-3</v>
      </c>
      <c r="AB22" s="5">
        <f t="shared" si="127"/>
        <v>4.670287130208531E-3</v>
      </c>
      <c r="AC22" s="5">
        <f t="shared" si="128"/>
        <v>1.3231779600782374E-4</v>
      </c>
      <c r="AD22" s="5">
        <f t="shared" si="129"/>
        <v>2.7469916185873099E-2</v>
      </c>
      <c r="AE22" s="5">
        <f t="shared" si="130"/>
        <v>1.6017708127982654E-2</v>
      </c>
      <c r="AF22" s="5">
        <f t="shared" si="131"/>
        <v>4.6699628047133564E-3</v>
      </c>
      <c r="AG22" s="5">
        <f t="shared" si="132"/>
        <v>9.0768510380945548E-4</v>
      </c>
      <c r="AH22" s="5">
        <f t="shared" si="133"/>
        <v>5.8382643477848379E-4</v>
      </c>
      <c r="AI22" s="5">
        <f t="shared" si="134"/>
        <v>8.9160027031254068E-4</v>
      </c>
      <c r="AJ22" s="5">
        <f t="shared" si="135"/>
        <v>6.8081110640615052E-4</v>
      </c>
      <c r="AK22" s="5">
        <f t="shared" si="136"/>
        <v>3.4657067599997527E-4</v>
      </c>
      <c r="AL22" s="5">
        <f t="shared" si="137"/>
        <v>4.7131116419090832E-6</v>
      </c>
      <c r="AM22" s="5">
        <f t="shared" si="138"/>
        <v>8.3902280670384993E-3</v>
      </c>
      <c r="AN22" s="5">
        <f t="shared" si="139"/>
        <v>4.8923419858901643E-3</v>
      </c>
      <c r="AO22" s="5">
        <f t="shared" si="140"/>
        <v>1.4263623059862815E-3</v>
      </c>
      <c r="AP22" s="5">
        <f t="shared" si="141"/>
        <v>2.7723728687353442E-4</v>
      </c>
      <c r="AQ22" s="5">
        <f t="shared" si="142"/>
        <v>4.0414265493989596E-5</v>
      </c>
      <c r="AR22" s="5">
        <f t="shared" si="143"/>
        <v>6.8085838823867025E-5</v>
      </c>
      <c r="AS22" s="5">
        <f t="shared" si="144"/>
        <v>1.0397842352384884E-4</v>
      </c>
      <c r="AT22" s="5">
        <f t="shared" si="145"/>
        <v>7.9396191229085542E-5</v>
      </c>
      <c r="AU22" s="5">
        <f t="shared" si="146"/>
        <v>4.0417072235117257E-5</v>
      </c>
      <c r="AV22" s="5">
        <f t="shared" si="147"/>
        <v>1.5430901370432459E-5</v>
      </c>
      <c r="AW22" s="5">
        <f t="shared" si="148"/>
        <v>1.1658285970145121E-7</v>
      </c>
      <c r="AX22" s="5">
        <f t="shared" si="149"/>
        <v>2.1355461049520474E-3</v>
      </c>
      <c r="AY22" s="5">
        <f t="shared" si="150"/>
        <v>1.2452369337975428E-3</v>
      </c>
      <c r="AZ22" s="5">
        <f t="shared" si="151"/>
        <v>3.6304882804867464E-4</v>
      </c>
      <c r="BA22" s="5">
        <f t="shared" si="152"/>
        <v>7.0564590545060943E-5</v>
      </c>
      <c r="BB22" s="5">
        <f t="shared" si="153"/>
        <v>1.0286553186706288E-5</v>
      </c>
      <c r="BC22" s="5">
        <f t="shared" si="154"/>
        <v>1.1996178326336914E-6</v>
      </c>
      <c r="BD22" s="5">
        <f t="shared" si="155"/>
        <v>6.6168087696994932E-6</v>
      </c>
      <c r="BE22" s="5">
        <f t="shared" si="156"/>
        <v>1.0104969792792736E-5</v>
      </c>
      <c r="BF22" s="5">
        <f t="shared" si="157"/>
        <v>7.7159865176133167E-6</v>
      </c>
      <c r="BG22" s="5">
        <f t="shared" si="158"/>
        <v>3.9278658033828215E-6</v>
      </c>
      <c r="BH22" s="5">
        <f t="shared" si="159"/>
        <v>1.4996264315165316E-6</v>
      </c>
      <c r="BI22" s="5">
        <f t="shared" si="160"/>
        <v>4.5803589973286555E-7</v>
      </c>
      <c r="BJ22" s="8">
        <f t="shared" si="161"/>
        <v>0.60291040020949049</v>
      </c>
      <c r="BK22" s="8">
        <f t="shared" si="162"/>
        <v>0.256926092869596</v>
      </c>
      <c r="BL22" s="8">
        <f t="shared" si="163"/>
        <v>0.13637503782318142</v>
      </c>
      <c r="BM22" s="8">
        <f t="shared" si="164"/>
        <v>0.35211151099758609</v>
      </c>
      <c r="BN22" s="8">
        <f t="shared" si="165"/>
        <v>0.64685988281410045</v>
      </c>
    </row>
    <row r="23" spans="1:66" x14ac:dyDescent="0.25">
      <c r="A23" t="s">
        <v>22</v>
      </c>
      <c r="B23" t="s">
        <v>308</v>
      </c>
      <c r="C23" t="s">
        <v>330</v>
      </c>
      <c r="D23" t="s">
        <v>748</v>
      </c>
      <c r="E23" s="1">
        <f>VLOOKUP(A23,home!$A$2:$E$670,3,FALSE)</f>
        <v>1.72151898734177</v>
      </c>
      <c r="F23">
        <f>VLOOKUP(B23,home!$B$2:$E$670,3,FALSE)</f>
        <v>1.6</v>
      </c>
      <c r="G23">
        <f>VLOOKUP(C23,away!$B$2:$E$670,4,FALSE)</f>
        <v>0.76</v>
      </c>
      <c r="H23">
        <f>VLOOKUP(A23,away!$A$2:$E$670,3,FALSE)</f>
        <v>1.48101265822785</v>
      </c>
      <c r="I23">
        <f>VLOOKUP(C23,away!$B$2:$E$670,3,FALSE)</f>
        <v>1.1499999999999999</v>
      </c>
      <c r="J23">
        <f>VLOOKUP(B23,home!$B$2:$E$670,4,FALSE)</f>
        <v>0.51</v>
      </c>
      <c r="K23" s="3">
        <f t="shared" si="111"/>
        <v>2.0933670886075926</v>
      </c>
      <c r="L23" s="3">
        <f t="shared" si="112"/>
        <v>0.86861392405063398</v>
      </c>
      <c r="M23" s="5">
        <f t="shared" si="2"/>
        <v>5.1716364854129823E-2</v>
      </c>
      <c r="N23" s="5">
        <f t="shared" si="113"/>
        <v>0.10826133612805777</v>
      </c>
      <c r="O23" s="5">
        <f t="shared" si="114"/>
        <v>4.4921554613580002E-2</v>
      </c>
      <c r="P23" s="5">
        <f t="shared" si="115"/>
        <v>9.4037303997156943E-2</v>
      </c>
      <c r="Q23" s="5">
        <f t="shared" si="116"/>
        <v>0.11331535900958016</v>
      </c>
      <c r="R23" s="5">
        <f t="shared" si="117"/>
        <v>1.9509743913678289E-2</v>
      </c>
      <c r="S23" s="5">
        <f t="shared" si="118"/>
        <v>4.2747661054659117E-2</v>
      </c>
      <c r="T23" s="5">
        <f t="shared" si="119"/>
        <v>9.8427298644517797E-2</v>
      </c>
      <c r="U23" s="5">
        <f t="shared" si="120"/>
        <v>4.0841055816056425E-2</v>
      </c>
      <c r="V23" s="5">
        <f t="shared" si="121"/>
        <v>8.6365845040922012E-3</v>
      </c>
      <c r="W23" s="5">
        <f t="shared" si="122"/>
        <v>7.9070214394802982E-2</v>
      </c>
      <c r="X23" s="5">
        <f t="shared" si="123"/>
        <v>6.8681489200994761E-2</v>
      </c>
      <c r="Y23" s="5">
        <f t="shared" si="124"/>
        <v>2.9828848922258639E-2</v>
      </c>
      <c r="Z23" s="5">
        <f t="shared" si="125"/>
        <v>5.6488117393610248E-3</v>
      </c>
      <c r="AA23" s="5">
        <f t="shared" si="126"/>
        <v>1.1825036584918581E-2</v>
      </c>
      <c r="AB23" s="5">
        <f t="shared" si="127"/>
        <v>1.2377071204224641E-2</v>
      </c>
      <c r="AC23" s="5">
        <f t="shared" si="128"/>
        <v>9.8150885701172533E-4</v>
      </c>
      <c r="AD23" s="5">
        <f t="shared" si="129"/>
        <v>4.1380746125806715E-2</v>
      </c>
      <c r="AE23" s="5">
        <f t="shared" si="130"/>
        <v>3.5943892272480051E-2</v>
      </c>
      <c r="AF23" s="5">
        <f t="shared" si="131"/>
        <v>1.5610682656226072E-2</v>
      </c>
      <c r="AG23" s="5">
        <f t="shared" si="132"/>
        <v>4.5198854397112348E-3</v>
      </c>
      <c r="AH23" s="5">
        <f t="shared" si="133"/>
        <v>1.2266591327874166E-3</v>
      </c>
      <c r="AI23" s="5">
        <f t="shared" si="134"/>
        <v>2.5678478575171092E-3</v>
      </c>
      <c r="AJ23" s="5">
        <f t="shared" si="135"/>
        <v>2.6877240967389175E-3</v>
      </c>
      <c r="AK23" s="5">
        <f t="shared" si="136"/>
        <v>1.8754643891236065E-3</v>
      </c>
      <c r="AL23" s="5">
        <f t="shared" si="137"/>
        <v>7.1388193677609664E-5</v>
      </c>
      <c r="AM23" s="5">
        <f t="shared" si="138"/>
        <v>1.732501840835798E-2</v>
      </c>
      <c r="AN23" s="5">
        <f t="shared" si="139"/>
        <v>1.5048752223933298E-2</v>
      </c>
      <c r="AO23" s="5">
        <f t="shared" si="140"/>
        <v>6.5357778606482016E-3</v>
      </c>
      <c r="AP23" s="5">
        <f t="shared" si="141"/>
        <v>1.8923558847536309E-3</v>
      </c>
      <c r="AQ23" s="5">
        <f t="shared" si="142"/>
        <v>4.1093166768904014E-4</v>
      </c>
      <c r="AR23" s="5">
        <f t="shared" si="143"/>
        <v>2.1309864056060518E-4</v>
      </c>
      <c r="AS23" s="5">
        <f t="shared" si="144"/>
        <v>4.4609368077658994E-4</v>
      </c>
      <c r="AT23" s="5">
        <f t="shared" si="145"/>
        <v>4.669189148867675E-4</v>
      </c>
      <c r="AU23" s="5">
        <f t="shared" si="146"/>
        <v>3.2581089649077625E-4</v>
      </c>
      <c r="AV23" s="5">
        <f t="shared" si="147"/>
        <v>1.7051045195588148E-4</v>
      </c>
      <c r="AW23" s="5">
        <f t="shared" si="148"/>
        <v>3.6057538124882883E-6</v>
      </c>
      <c r="AX23" s="5">
        <f t="shared" si="149"/>
        <v>6.0446038909295558E-3</v>
      </c>
      <c r="AY23" s="5">
        <f t="shared" si="150"/>
        <v>5.2504271050320527E-3</v>
      </c>
      <c r="AZ23" s="5">
        <f t="shared" si="151"/>
        <v>2.2802970453218501E-3</v>
      </c>
      <c r="BA23" s="5">
        <f t="shared" si="152"/>
        <v>6.6023258817935967E-4</v>
      </c>
      <c r="BB23" s="5">
        <f t="shared" si="153"/>
        <v>1.4337180480114496E-4</v>
      </c>
      <c r="BC23" s="5">
        <f t="shared" si="154"/>
        <v>2.4906949193308813E-5</v>
      </c>
      <c r="BD23" s="5">
        <f t="shared" si="155"/>
        <v>3.0850074397867124E-5</v>
      </c>
      <c r="BE23" s="5">
        <f t="shared" si="156"/>
        <v>6.4580530425590747E-5</v>
      </c>
      <c r="BF23" s="5">
        <f t="shared" si="157"/>
        <v>6.7595378478876473E-5</v>
      </c>
      <c r="BG23" s="5">
        <f t="shared" si="158"/>
        <v>4.7167313549884655E-5</v>
      </c>
      <c r="BH23" s="5">
        <f t="shared" si="159"/>
        <v>2.4684625460840875E-5</v>
      </c>
      <c r="BI23" s="5">
        <f t="shared" si="160"/>
        <v>1.0334796506865861E-5</v>
      </c>
      <c r="BJ23" s="8">
        <f t="shared" si="161"/>
        <v>0.65065642822327574</v>
      </c>
      <c r="BK23" s="8">
        <f t="shared" si="162"/>
        <v>0.20344123856575946</v>
      </c>
      <c r="BL23" s="8">
        <f t="shared" si="163"/>
        <v>0.13969980291211553</v>
      </c>
      <c r="BM23" s="8">
        <f t="shared" si="164"/>
        <v>0.5624377975731093</v>
      </c>
      <c r="BN23" s="8">
        <f t="shared" si="165"/>
        <v>0.43176166251618298</v>
      </c>
    </row>
    <row r="24" spans="1:66" x14ac:dyDescent="0.25">
      <c r="A24" t="s">
        <v>13</v>
      </c>
      <c r="B24" t="s">
        <v>43</v>
      </c>
      <c r="C24" t="s">
        <v>746</v>
      </c>
      <c r="D24" t="s">
        <v>748</v>
      </c>
      <c r="E24" s="1">
        <f>VLOOKUP(A24,home!$A$2:$E$670,3,FALSE)</f>
        <v>1.80555555555556</v>
      </c>
      <c r="F24">
        <f>VLOOKUP(B24,home!$B$2:$E$670,3,FALSE)</f>
        <v>1.88</v>
      </c>
      <c r="G24">
        <f>VLOOKUP(C24,away!$B$2:$E$670,4,FALSE)</f>
        <v>0.55000000000000004</v>
      </c>
      <c r="H24">
        <f>VLOOKUP(A24,away!$A$2:$E$670,3,FALSE)</f>
        <v>1.2361111111111101</v>
      </c>
      <c r="I24">
        <f>VLOOKUP(C24,away!$B$2:$E$670,3,FALSE)</f>
        <v>1.1000000000000001</v>
      </c>
      <c r="J24">
        <f>VLOOKUP(B24,home!$B$2:$E$670,4,FALSE)</f>
        <v>1.29</v>
      </c>
      <c r="K24" s="3">
        <f t="shared" si="111"/>
        <v>1.8669444444444492</v>
      </c>
      <c r="L24" s="3">
        <f t="shared" si="112"/>
        <v>1.7540416666666654</v>
      </c>
      <c r="M24" s="5">
        <f t="shared" si="2"/>
        <v>2.6756278815423928E-2</v>
      </c>
      <c r="N24" s="5">
        <f t="shared" si="113"/>
        <v>4.9952486088462408E-2</v>
      </c>
      <c r="O24" s="5">
        <f t="shared" si="114"/>
        <v>4.6931627887204168E-2</v>
      </c>
      <c r="P24" s="5">
        <f t="shared" si="115"/>
        <v>8.7618741952750004E-2</v>
      </c>
      <c r="Q24" s="5">
        <f t="shared" si="116"/>
        <v>4.6629258194521774E-2</v>
      </c>
      <c r="R24" s="5">
        <f t="shared" si="117"/>
        <v>4.1160015399325685E-2</v>
      </c>
      <c r="S24" s="5">
        <f t="shared" si="118"/>
        <v>7.1731237313885074E-2</v>
      </c>
      <c r="T24" s="5">
        <f t="shared" si="119"/>
        <v>8.1789661758949209E-2</v>
      </c>
      <c r="U24" s="5">
        <f t="shared" si="120"/>
        <v>7.6843462083019065E-2</v>
      </c>
      <c r="V24" s="5">
        <f t="shared" si="121"/>
        <v>2.6099796012215591E-2</v>
      </c>
      <c r="W24" s="5">
        <f t="shared" si="122"/>
        <v>2.9018078178276077E-2</v>
      </c>
      <c r="X24" s="5">
        <f t="shared" si="123"/>
        <v>5.0898918211286948E-2</v>
      </c>
      <c r="Y24" s="5">
        <f t="shared" si="124"/>
        <v>4.4639411665428036E-2</v>
      </c>
      <c r="Z24" s="5">
        <f t="shared" si="125"/>
        <v>2.4065460670352947E-2</v>
      </c>
      <c r="AA24" s="5">
        <f t="shared" si="126"/>
        <v>4.4928878101511818E-2</v>
      </c>
      <c r="AB24" s="5">
        <f t="shared" si="127"/>
        <v>4.193985968336969E-2</v>
      </c>
      <c r="AC24" s="5">
        <f t="shared" si="128"/>
        <v>5.3418099252264721E-3</v>
      </c>
      <c r="AD24" s="5">
        <f t="shared" si="129"/>
        <v>1.3543784960846812E-2</v>
      </c>
      <c r="AE24" s="5">
        <f t="shared" si="130"/>
        <v>2.3756363145698654E-2</v>
      </c>
      <c r="AF24" s="5">
        <f t="shared" si="131"/>
        <v>2.0834825403009911E-2</v>
      </c>
      <c r="AG24" s="5">
        <f t="shared" si="132"/>
        <v>1.2181717291534827E-2</v>
      </c>
      <c r="AH24" s="5">
        <f t="shared" si="133"/>
        <v>1.0552955185831743E-2</v>
      </c>
      <c r="AI24" s="5">
        <f t="shared" si="134"/>
        <v>1.9701781056659814E-2</v>
      </c>
      <c r="AJ24" s="5">
        <f t="shared" si="135"/>
        <v>1.8391065344695968E-2</v>
      </c>
      <c r="AK24" s="5">
        <f t="shared" si="136"/>
        <v>1.1445032424231658E-2</v>
      </c>
      <c r="AL24" s="5">
        <f t="shared" si="137"/>
        <v>6.9971264483796342E-4</v>
      </c>
      <c r="AM24" s="5">
        <f t="shared" si="138"/>
        <v>5.057098817880642E-3</v>
      </c>
      <c r="AN24" s="5">
        <f t="shared" si="139"/>
        <v>8.8703620390133825E-3</v>
      </c>
      <c r="AO24" s="5">
        <f t="shared" si="140"/>
        <v>7.7794923074238787E-3</v>
      </c>
      <c r="AP24" s="5">
        <f t="shared" si="141"/>
        <v>4.5485178842447609E-3</v>
      </c>
      <c r="AQ24" s="5">
        <f t="shared" si="142"/>
        <v>1.9945724726359543E-3</v>
      </c>
      <c r="AR24" s="5">
        <f t="shared" si="143"/>
        <v>3.7020646204829846E-3</v>
      </c>
      <c r="AS24" s="5">
        <f t="shared" si="144"/>
        <v>6.9115489761850564E-3</v>
      </c>
      <c r="AT24" s="5">
        <f t="shared" si="145"/>
        <v>6.4517389817972063E-3</v>
      </c>
      <c r="AU24" s="5">
        <f t="shared" si="146"/>
        <v>4.0150127496906603E-3</v>
      </c>
      <c r="AV24" s="5">
        <f t="shared" si="147"/>
        <v>1.8739514368521534E-3</v>
      </c>
      <c r="AW24" s="5">
        <f t="shared" si="148"/>
        <v>6.3648551110046363E-5</v>
      </c>
      <c r="AX24" s="5">
        <f t="shared" si="149"/>
        <v>1.5735537571748108E-3</v>
      </c>
      <c r="AY24" s="5">
        <f t="shared" si="150"/>
        <v>2.7600788548244977E-3</v>
      </c>
      <c r="AZ24" s="5">
        <f t="shared" si="151"/>
        <v>2.4206466573238926E-3</v>
      </c>
      <c r="BA24" s="5">
        <f t="shared" si="152"/>
        <v>1.4153050324078307E-3</v>
      </c>
      <c r="BB24" s="5">
        <f t="shared" si="153"/>
        <v>6.2062599947158772E-4</v>
      </c>
      <c r="BC24" s="5">
        <f t="shared" si="154"/>
        <v>2.1772077249796154E-4</v>
      </c>
      <c r="BD24" s="5">
        <f t="shared" si="155"/>
        <v>1.082262599503278E-3</v>
      </c>
      <c r="BE24" s="5">
        <f t="shared" si="156"/>
        <v>2.0205241475726526E-3</v>
      </c>
      <c r="BF24" s="5">
        <f t="shared" si="157"/>
        <v>1.8861031660883103E-3</v>
      </c>
      <c r="BG24" s="5">
        <f t="shared" si="158"/>
        <v>1.1737499425258857E-3</v>
      </c>
      <c r="BH24" s="5">
        <f t="shared" si="159"/>
        <v>5.4783148359142378E-4</v>
      </c>
      <c r="BI24" s="5">
        <f t="shared" si="160"/>
        <v>2.0455418895655358E-4</v>
      </c>
      <c r="BJ24" s="8">
        <f t="shared" si="161"/>
        <v>0.41050247949291391</v>
      </c>
      <c r="BK24" s="8">
        <f t="shared" si="162"/>
        <v>0.22100765551916352</v>
      </c>
      <c r="BL24" s="8">
        <f t="shared" si="163"/>
        <v>0.34176401945909585</v>
      </c>
      <c r="BM24" s="8">
        <f t="shared" si="164"/>
        <v>0.69559477650012347</v>
      </c>
      <c r="BN24" s="8">
        <f t="shared" si="165"/>
        <v>0.29904840833768798</v>
      </c>
    </row>
    <row r="25" spans="1:66" x14ac:dyDescent="0.25">
      <c r="A25" t="s">
        <v>318</v>
      </c>
      <c r="B25" t="s">
        <v>385</v>
      </c>
      <c r="C25" t="s">
        <v>744</v>
      </c>
      <c r="D25" t="s">
        <v>748</v>
      </c>
      <c r="E25" s="1">
        <f>VLOOKUP(A25,home!$A$2:$E$670,3,FALSE)</f>
        <v>1.30952380952381</v>
      </c>
      <c r="F25">
        <f>VLOOKUP(B25,home!$B$2:$E$670,3,FALSE)</f>
        <v>2.8</v>
      </c>
      <c r="G25" t="e">
        <f>VLOOKUP(C25,away!$B$2:$E$670,4,FALSE)</f>
        <v>#N/A</v>
      </c>
      <c r="H25">
        <f>VLOOKUP(A25,away!$A$2:$E$670,3,FALSE)</f>
        <v>0.92857142857142905</v>
      </c>
      <c r="I25" t="e">
        <f>VLOOKUP(C25,away!$B$2:$E$670,3,FALSE)</f>
        <v>#N/A</v>
      </c>
      <c r="J25">
        <f>VLOOKUP(B25,home!$B$2:$E$670,4,FALSE)</f>
        <v>1.08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741</v>
      </c>
      <c r="D26" t="s">
        <v>749</v>
      </c>
      <c r="E26" s="1">
        <f>VLOOKUP(A26,home!$A$2:$E$670,3,FALSE)</f>
        <v>1.72151898734177</v>
      </c>
      <c r="F26">
        <f>VLOOKUP(B26,home!$B$2:$E$670,3,FALSE)</f>
        <v>0.73</v>
      </c>
      <c r="G26">
        <f>VLOOKUP(C26,away!$B$2:$E$670,4,FALSE)</f>
        <v>0.6</v>
      </c>
      <c r="H26">
        <f>VLOOKUP(A26,away!$A$2:$E$670,3,FALSE)</f>
        <v>1.48101265822785</v>
      </c>
      <c r="I26">
        <f>VLOOKUP(C26,away!$B$2:$E$670,3,FALSE)</f>
        <v>2.1071</v>
      </c>
      <c r="J26">
        <f>VLOOKUP(B26,home!$B$2:$E$670,4,FALSE)</f>
        <v>1.01</v>
      </c>
      <c r="K26" s="3">
        <f t="shared" si="111"/>
        <v>0.75402531645569526</v>
      </c>
      <c r="L26" s="3">
        <f t="shared" si="112"/>
        <v>3.1518481898734221</v>
      </c>
      <c r="M26" s="5">
        <f t="shared" si="2"/>
        <v>2.0123368921737272E-2</v>
      </c>
      <c r="N26" s="5">
        <f t="shared" si="113"/>
        <v>1.5173529619367649E-2</v>
      </c>
      <c r="O26" s="5">
        <f t="shared" si="114"/>
        <v>6.3425803910132708E-2</v>
      </c>
      <c r="P26" s="5">
        <f t="shared" si="115"/>
        <v>4.7824661864794692E-2</v>
      </c>
      <c r="Q26" s="5">
        <f t="shared" si="116"/>
        <v>5.7206127364967784E-3</v>
      </c>
      <c r="R26" s="5">
        <f t="shared" si="117"/>
        <v>9.9954252622709211E-2</v>
      </c>
      <c r="S26" s="5">
        <f t="shared" si="118"/>
        <v>2.8414703961563249E-2</v>
      </c>
      <c r="T26" s="5">
        <f t="shared" si="119"/>
        <v>1.8030502898494217E-2</v>
      </c>
      <c r="U26" s="5">
        <f t="shared" si="120"/>
        <v>7.5368036964930815E-2</v>
      </c>
      <c r="V26" s="5">
        <f t="shared" si="121"/>
        <v>7.5032919533893211E-3</v>
      </c>
      <c r="W26" s="5">
        <f t="shared" si="122"/>
        <v>1.4378289429858213E-3</v>
      </c>
      <c r="X26" s="5">
        <f t="shared" si="123"/>
        <v>4.5318185512974781E-3</v>
      </c>
      <c r="Y26" s="5">
        <f t="shared" si="124"/>
        <v>7.1418020488708753E-3</v>
      </c>
      <c r="Z26" s="5">
        <f t="shared" si="125"/>
        <v>0.10501354339967892</v>
      </c>
      <c r="AA26" s="5">
        <f t="shared" si="126"/>
        <v>7.9182870294076779E-2</v>
      </c>
      <c r="AB26" s="5">
        <f t="shared" si="127"/>
        <v>2.9852944415680756E-2</v>
      </c>
      <c r="AC26" s="5">
        <f t="shared" si="128"/>
        <v>1.1145077209091755E-3</v>
      </c>
      <c r="AD26" s="5">
        <f t="shared" si="129"/>
        <v>2.7103985593601043E-4</v>
      </c>
      <c r="AE26" s="5">
        <f t="shared" si="130"/>
        <v>8.5427647931546769E-4</v>
      </c>
      <c r="AF26" s="5">
        <f t="shared" si="131"/>
        <v>1.3462748874909485E-3</v>
      </c>
      <c r="AG26" s="5">
        <f t="shared" si="132"/>
        <v>1.4144180224034636E-3</v>
      </c>
      <c r="AH26" s="5">
        <f t="shared" si="133"/>
        <v>8.2746686669118011E-2</v>
      </c>
      <c r="AI26" s="5">
        <f t="shared" si="134"/>
        <v>6.2393096601341964E-2</v>
      </c>
      <c r="AJ26" s="5">
        <f t="shared" si="135"/>
        <v>2.3522987204738818E-2</v>
      </c>
      <c r="AK26" s="5">
        <f t="shared" si="136"/>
        <v>5.9123092903454865E-3</v>
      </c>
      <c r="AL26" s="5">
        <f t="shared" si="137"/>
        <v>1.0594837296971396E-4</v>
      </c>
      <c r="AM26" s="5">
        <f t="shared" si="138"/>
        <v>4.0874182628851273E-5</v>
      </c>
      <c r="AN26" s="5">
        <f t="shared" si="139"/>
        <v>1.288292185313006E-4</v>
      </c>
      <c r="AO26" s="5">
        <f t="shared" si="140"/>
        <v>2.0302506961534367E-4</v>
      </c>
      <c r="AP26" s="5">
        <f t="shared" si="141"/>
        <v>2.1330139938868212E-4</v>
      </c>
      <c r="AQ26" s="5">
        <f t="shared" si="142"/>
        <v>1.680734073901714E-4</v>
      </c>
      <c r="AR26" s="5">
        <f t="shared" si="143"/>
        <v>5.216099891921655E-2</v>
      </c>
      <c r="AS26" s="5">
        <f t="shared" si="144"/>
        <v>3.9330713716707433E-2</v>
      </c>
      <c r="AT26" s="5">
        <f t="shared" si="145"/>
        <v>1.4828176928334338E-2</v>
      </c>
      <c r="AU26" s="5">
        <f t="shared" si="146"/>
        <v>3.7269402669494463E-3</v>
      </c>
      <c r="AV26" s="5">
        <f t="shared" si="147"/>
        <v>7.0255182854950737E-4</v>
      </c>
      <c r="AW26" s="5">
        <f t="shared" si="148"/>
        <v>6.9942799285688022E-6</v>
      </c>
      <c r="AX26" s="5">
        <f t="shared" si="149"/>
        <v>5.1366947485979073E-6</v>
      </c>
      <c r="AY26" s="5">
        <f t="shared" si="150"/>
        <v>1.619008204530063E-5</v>
      </c>
      <c r="AZ26" s="5">
        <f t="shared" si="151"/>
        <v>2.5514340394191495E-5</v>
      </c>
      <c r="BA26" s="5">
        <f t="shared" si="152"/>
        <v>2.6805775862415596E-5</v>
      </c>
      <c r="BB26" s="5">
        <f t="shared" si="153"/>
        <v>2.1121934032526815E-5</v>
      </c>
      <c r="BC26" s="5">
        <f t="shared" si="154"/>
        <v>1.3314625909409092E-5</v>
      </c>
      <c r="BD26" s="5">
        <f t="shared" si="155"/>
        <v>2.740059167092037E-2</v>
      </c>
      <c r="BE26" s="5">
        <f t="shared" si="156"/>
        <v>2.0660739805739018E-2</v>
      </c>
      <c r="BF26" s="5">
        <f t="shared" si="157"/>
        <v>7.7893604351155716E-3</v>
      </c>
      <c r="BG26" s="5">
        <f t="shared" si="158"/>
        <v>1.9577916556918302E-3</v>
      </c>
      <c r="BH26" s="5">
        <f t="shared" si="159"/>
        <v>3.6905611818433795E-4</v>
      </c>
      <c r="BI26" s="5">
        <f t="shared" si="160"/>
        <v>5.5655531260771196E-5</v>
      </c>
      <c r="BJ26" s="8">
        <f t="shared" si="161"/>
        <v>5.6784290773205487E-2</v>
      </c>
      <c r="BK26" s="8">
        <f t="shared" si="162"/>
        <v>0.10510267287740874</v>
      </c>
      <c r="BL26" s="8">
        <f t="shared" si="163"/>
        <v>0.69134156484974385</v>
      </c>
      <c r="BM26" s="8">
        <f t="shared" si="164"/>
        <v>0.70601064642268196</v>
      </c>
      <c r="BN26" s="8">
        <f t="shared" si="165"/>
        <v>0.25222222967523833</v>
      </c>
    </row>
    <row r="27" spans="1:66" x14ac:dyDescent="0.25">
      <c r="A27" t="s">
        <v>670</v>
      </c>
      <c r="B27" t="s">
        <v>686</v>
      </c>
      <c r="C27" t="s">
        <v>697</v>
      </c>
      <c r="D27" t="s">
        <v>749</v>
      </c>
      <c r="E27" s="1">
        <f>VLOOKUP(A27,home!$A$2:$E$670,3,FALSE)</f>
        <v>1.3125</v>
      </c>
      <c r="F27">
        <f>VLOOKUP(B27,home!$B$2:$E$670,3,FALSE)</f>
        <v>1.5238</v>
      </c>
      <c r="G27">
        <f>VLOOKUP(C27,away!$B$2:$E$670,4,FALSE)</f>
        <v>0.73609999999999998</v>
      </c>
      <c r="H27">
        <f>VLOOKUP(A27,away!$A$2:$E$670,3,FALSE)</f>
        <v>1.2</v>
      </c>
      <c r="I27">
        <f>VLOOKUP(C27,away!$B$2:$E$670,3,FALSE)</f>
        <v>1.6259999999999999</v>
      </c>
      <c r="J27">
        <f>VLOOKUP(B27,home!$B$2:$E$670,4,FALSE)</f>
        <v>1</v>
      </c>
      <c r="K27" s="3">
        <f t="shared" si="111"/>
        <v>1.47219079875</v>
      </c>
      <c r="L27" s="3">
        <f t="shared" si="112"/>
        <v>1.9511999999999998</v>
      </c>
      <c r="M27" s="5">
        <f t="shared" si="2"/>
        <v>3.2601701499020704E-2</v>
      </c>
      <c r="N27" s="5">
        <f t="shared" si="113"/>
        <v>4.7995924970452367E-2</v>
      </c>
      <c r="O27" s="5">
        <f t="shared" si="114"/>
        <v>6.3612439964889189E-2</v>
      </c>
      <c r="P27" s="5">
        <f t="shared" si="115"/>
        <v>9.3649648802346649E-2</v>
      </c>
      <c r="Q27" s="5">
        <f t="shared" si="116"/>
        <v>3.5329579559497677E-2</v>
      </c>
      <c r="R27" s="5">
        <f t="shared" si="117"/>
        <v>6.2060296429745906E-2</v>
      </c>
      <c r="S27" s="5">
        <f t="shared" si="118"/>
        <v>6.7253059790961467E-2</v>
      </c>
      <c r="T27" s="5">
        <f t="shared" si="119"/>
        <v>6.8935075636491858E-2</v>
      </c>
      <c r="U27" s="5">
        <f t="shared" si="120"/>
        <v>9.136459737156942E-2</v>
      </c>
      <c r="V27" s="5">
        <f t="shared" si="121"/>
        <v>2.1465224004049644E-2</v>
      </c>
      <c r="W27" s="5">
        <f t="shared" si="122"/>
        <v>1.7337293983732856E-2</v>
      </c>
      <c r="X27" s="5">
        <f t="shared" si="123"/>
        <v>3.3828528021059547E-2</v>
      </c>
      <c r="Y27" s="5">
        <f t="shared" si="124"/>
        <v>3.3003111937345696E-2</v>
      </c>
      <c r="Z27" s="5">
        <f t="shared" si="125"/>
        <v>4.0364016797906736E-2</v>
      </c>
      <c r="AA27" s="5">
        <f t="shared" si="126"/>
        <v>5.9423534130468754E-2</v>
      </c>
      <c r="AB27" s="5">
        <f t="shared" si="127"/>
        <v>4.3741390088041343E-2</v>
      </c>
      <c r="AC27" s="5">
        <f t="shared" si="128"/>
        <v>3.8537303979044859E-3</v>
      </c>
      <c r="AD27" s="5">
        <f t="shared" si="129"/>
        <v>6.3809511695188115E-3</v>
      </c>
      <c r="AE27" s="5">
        <f t="shared" si="130"/>
        <v>1.2450511921965104E-2</v>
      </c>
      <c r="AF27" s="5">
        <f t="shared" si="131"/>
        <v>1.2146719431069156E-2</v>
      </c>
      <c r="AG27" s="5">
        <f t="shared" si="132"/>
        <v>7.9002263179673796E-3</v>
      </c>
      <c r="AH27" s="5">
        <f t="shared" si="133"/>
        <v>1.9689567394018895E-2</v>
      </c>
      <c r="AI27" s="5">
        <f t="shared" si="134"/>
        <v>2.898679994884264E-2</v>
      </c>
      <c r="AJ27" s="5">
        <f t="shared" si="135"/>
        <v>2.1337050084946556E-2</v>
      </c>
      <c r="AK27" s="5">
        <f t="shared" si="136"/>
        <v>1.0470736269175411E-2</v>
      </c>
      <c r="AL27" s="5">
        <f t="shared" si="137"/>
        <v>4.4279958621610356E-4</v>
      </c>
      <c r="AM27" s="5">
        <f t="shared" si="138"/>
        <v>1.8787955198077278E-3</v>
      </c>
      <c r="AN27" s="5">
        <f t="shared" si="139"/>
        <v>3.6659058182488382E-3</v>
      </c>
      <c r="AO27" s="5">
        <f t="shared" si="140"/>
        <v>3.5764577162835671E-3</v>
      </c>
      <c r="AP27" s="5">
        <f t="shared" si="141"/>
        <v>2.3261280986708321E-3</v>
      </c>
      <c r="AQ27" s="5">
        <f t="shared" si="142"/>
        <v>1.1346852865316314E-3</v>
      </c>
      <c r="AR27" s="5">
        <f t="shared" si="143"/>
        <v>7.6836567798419294E-3</v>
      </c>
      <c r="AS27" s="5">
        <f t="shared" si="144"/>
        <v>1.1311808812036346E-2</v>
      </c>
      <c r="AT27" s="5">
        <f t="shared" si="145"/>
        <v>8.326570425149539E-3</v>
      </c>
      <c r="AU27" s="5">
        <f t="shared" si="146"/>
        <v>4.0861001216830097E-3</v>
      </c>
      <c r="AV27" s="5">
        <f t="shared" si="147"/>
        <v>1.5038797504782458E-3</v>
      </c>
      <c r="AW27" s="5">
        <f t="shared" si="148"/>
        <v>3.5332192827256962E-5</v>
      </c>
      <c r="AX27" s="5">
        <f t="shared" si="149"/>
        <v>4.6099091283227688E-4</v>
      </c>
      <c r="AY27" s="5">
        <f t="shared" si="150"/>
        <v>8.9948546911833857E-4</v>
      </c>
      <c r="AZ27" s="5">
        <f t="shared" si="151"/>
        <v>8.7753802367185134E-4</v>
      </c>
      <c r="BA27" s="5">
        <f t="shared" si="152"/>
        <v>5.7075073059617218E-4</v>
      </c>
      <c r="BB27" s="5">
        <f t="shared" si="153"/>
        <v>2.7841220638481263E-4</v>
      </c>
      <c r="BC27" s="5">
        <f t="shared" si="154"/>
        <v>1.0864757941960921E-4</v>
      </c>
      <c r="BD27" s="5">
        <f t="shared" si="155"/>
        <v>2.4987251848045985E-3</v>
      </c>
      <c r="BE27" s="5">
        <f t="shared" si="156"/>
        <v>3.6786002256742243E-3</v>
      </c>
      <c r="BF27" s="5">
        <f t="shared" si="157"/>
        <v>2.7078007022586334E-3</v>
      </c>
      <c r="BG27" s="5">
        <f t="shared" si="158"/>
        <v>1.3287997595713165E-3</v>
      </c>
      <c r="BH27" s="5">
        <f t="shared" si="159"/>
        <v>4.8906169485552614E-4</v>
      </c>
      <c r="BI27" s="5">
        <f t="shared" si="160"/>
        <v>1.4399842543747705E-4</v>
      </c>
      <c r="BJ27" s="8">
        <f t="shared" si="161"/>
        <v>0.2910857203106661</v>
      </c>
      <c r="BK27" s="8">
        <f t="shared" si="162"/>
        <v>0.2201656495496174</v>
      </c>
      <c r="BL27" s="8">
        <f t="shared" si="163"/>
        <v>0.44444541356348904</v>
      </c>
      <c r="BM27" s="8">
        <f t="shared" si="164"/>
        <v>0.65994705571943579</v>
      </c>
      <c r="BN27" s="8">
        <f t="shared" si="165"/>
        <v>0.33524959122595249</v>
      </c>
    </row>
    <row r="28" spans="1:66" x14ac:dyDescent="0.25">
      <c r="A28" t="s">
        <v>13</v>
      </c>
      <c r="B28" t="s">
        <v>234</v>
      </c>
      <c r="C28" t="s">
        <v>674</v>
      </c>
      <c r="D28" t="s">
        <v>749</v>
      </c>
      <c r="E28" s="1">
        <f>VLOOKUP(A28,home!$A$2:$E$670,3,FALSE)</f>
        <v>1.80555555555556</v>
      </c>
      <c r="F28">
        <f>VLOOKUP(B28,home!$B$2:$E$670,3,FALSE)</f>
        <v>2.2200000000000002</v>
      </c>
      <c r="G28">
        <f>VLOOKUP(C28,away!$B$2:$E$670,4,FALSE)</f>
        <v>0.60950000000000004</v>
      </c>
      <c r="H28">
        <f>VLOOKUP(A28,away!$A$2:$E$670,3,FALSE)</f>
        <v>1.2361111111111101</v>
      </c>
      <c r="I28">
        <f>VLOOKUP(C28,away!$B$2:$E$670,3,FALSE)</f>
        <v>1.3332999999999999</v>
      </c>
      <c r="J28">
        <f>VLOOKUP(B28,home!$B$2:$E$670,4,FALSE)</f>
        <v>0.81</v>
      </c>
      <c r="K28" s="3">
        <f t="shared" si="111"/>
        <v>2.4430791666666729</v>
      </c>
      <c r="L28" s="3">
        <f t="shared" si="112"/>
        <v>1.334966624999999</v>
      </c>
      <c r="M28" s="5">
        <f t="shared" si="2"/>
        <v>2.2867335326399188E-2</v>
      </c>
      <c r="N28" s="5">
        <f t="shared" si="113"/>
        <v>5.5866710533106705E-2</v>
      </c>
      <c r="O28" s="5">
        <f t="shared" si="114"/>
        <v>3.0527129463426377E-2</v>
      </c>
      <c r="P28" s="5">
        <f t="shared" si="115"/>
        <v>7.4580194010233358E-2</v>
      </c>
      <c r="Q28" s="5">
        <f t="shared" si="116"/>
        <v>6.8243398306815292E-2</v>
      </c>
      <c r="R28" s="5">
        <f t="shared" si="117"/>
        <v>2.0376349495364172E-2</v>
      </c>
      <c r="S28" s="5">
        <f t="shared" si="118"/>
        <v>6.0809504684426016E-2</v>
      </c>
      <c r="T28" s="5">
        <f t="shared" si="119"/>
        <v>9.110265911617986E-2</v>
      </c>
      <c r="U28" s="5">
        <f t="shared" si="120"/>
        <v>4.9781034944843185E-2</v>
      </c>
      <c r="V28" s="5">
        <f t="shared" si="121"/>
        <v>2.203621012873349E-2</v>
      </c>
      <c r="W28" s="5">
        <f t="shared" si="122"/>
        <v>5.5574674888638709E-2</v>
      </c>
      <c r="X28" s="5">
        <f t="shared" si="123"/>
        <v>7.4190336171558222E-2</v>
      </c>
      <c r="Y28" s="5">
        <f t="shared" si="124"/>
        <v>4.9520811343280215E-2</v>
      </c>
      <c r="Z28" s="5">
        <f t="shared" si="125"/>
        <v>9.0672488385489143E-3</v>
      </c>
      <c r="AA28" s="5">
        <f t="shared" si="126"/>
        <v>2.2152006736441444E-2</v>
      </c>
      <c r="AB28" s="5">
        <f t="shared" si="127"/>
        <v>2.7059553078829946E-2</v>
      </c>
      <c r="AC28" s="5">
        <f t="shared" si="128"/>
        <v>4.4918461289680635E-3</v>
      </c>
      <c r="AD28" s="5">
        <f t="shared" si="129"/>
        <v>3.3943332603676685E-2</v>
      </c>
      <c r="AE28" s="5">
        <f t="shared" si="130"/>
        <v>4.5313216167182695E-2</v>
      </c>
      <c r="AF28" s="5">
        <f t="shared" si="131"/>
        <v>3.0245815627299642E-2</v>
      </c>
      <c r="AG28" s="5">
        <f t="shared" si="132"/>
        <v>1.3459051469449477E-2</v>
      </c>
      <c r="AH28" s="5">
        <f t="shared" si="133"/>
        <v>3.0261186450082022E-3</v>
      </c>
      <c r="AI28" s="5">
        <f t="shared" si="134"/>
        <v>7.3930474174811215E-3</v>
      </c>
      <c r="AJ28" s="5">
        <f t="shared" si="135"/>
        <v>9.0309000619134897E-3</v>
      </c>
      <c r="AK28" s="5">
        <f t="shared" si="136"/>
        <v>7.3544012658365368E-3</v>
      </c>
      <c r="AL28" s="5">
        <f t="shared" si="137"/>
        <v>5.8599351604523761E-4</v>
      </c>
      <c r="AM28" s="5">
        <f t="shared" si="138"/>
        <v>1.6585249746256026E-2</v>
      </c>
      <c r="AN28" s="5">
        <f t="shared" si="139"/>
        <v>2.2140754878541495E-2</v>
      </c>
      <c r="AO28" s="5">
        <f t="shared" si="140"/>
        <v>1.4778584407579403E-2</v>
      </c>
      <c r="AP28" s="5">
        <f t="shared" si="141"/>
        <v>6.5763056496212962E-3</v>
      </c>
      <c r="AQ28" s="5">
        <f t="shared" si="142"/>
        <v>2.1947871395108427E-3</v>
      </c>
      <c r="AR28" s="5">
        <f t="shared" si="143"/>
        <v>8.0795347887523312E-4</v>
      </c>
      <c r="AS28" s="5">
        <f t="shared" si="144"/>
        <v>1.9738943118759438E-3</v>
      </c>
      <c r="AT28" s="5">
        <f t="shared" si="145"/>
        <v>2.4111900352729839E-3</v>
      </c>
      <c r="AU28" s="5">
        <f t="shared" si="146"/>
        <v>1.9635760473499021E-3</v>
      </c>
      <c r="AV28" s="5">
        <f t="shared" si="147"/>
        <v>1.1992929333615597E-3</v>
      </c>
      <c r="AW28" s="5">
        <f t="shared" si="148"/>
        <v>5.3088231521787917E-5</v>
      </c>
      <c r="AX28" s="5">
        <f t="shared" si="149"/>
        <v>6.7531796881736394E-3</v>
      </c>
      <c r="AY28" s="5">
        <f t="shared" si="150"/>
        <v>9.01526949633971E-3</v>
      </c>
      <c r="AZ28" s="5">
        <f t="shared" si="151"/>
        <v>6.0175419464970322E-3</v>
      </c>
      <c r="BA28" s="5">
        <f t="shared" si="152"/>
        <v>2.677739221037023E-3</v>
      </c>
      <c r="BB28" s="5">
        <f t="shared" si="153"/>
        <v>8.9367312263448047E-4</v>
      </c>
      <c r="BC28" s="5">
        <f t="shared" si="154"/>
        <v>2.3860475847531227E-4</v>
      </c>
      <c r="BD28" s="5">
        <f t="shared" si="155"/>
        <v>1.7976515480851296E-4</v>
      </c>
      <c r="BE28" s="5">
        <f t="shared" si="156"/>
        <v>4.3918050460528736E-4</v>
      </c>
      <c r="BF28" s="5">
        <f t="shared" si="157"/>
        <v>5.3647637060366725E-4</v>
      </c>
      <c r="BG28" s="5">
        <f t="shared" si="158"/>
        <v>4.3688474814358947E-4</v>
      </c>
      <c r="BH28" s="5">
        <f t="shared" si="159"/>
        <v>2.6683600660600497E-4</v>
      </c>
      <c r="BI28" s="5">
        <f t="shared" si="160"/>
        <v>1.3038029773113226E-4</v>
      </c>
      <c r="BJ28" s="8">
        <f t="shared" si="161"/>
        <v>0.60533169628185357</v>
      </c>
      <c r="BK28" s="8">
        <f t="shared" si="162"/>
        <v>0.19438635329114506</v>
      </c>
      <c r="BL28" s="8">
        <f t="shared" si="163"/>
        <v>0.18704597099837833</v>
      </c>
      <c r="BM28" s="8">
        <f t="shared" si="164"/>
        <v>0.71440797100976328</v>
      </c>
      <c r="BN28" s="8">
        <f t="shared" si="165"/>
        <v>0.2724611171353451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749</v>
      </c>
      <c r="E29" s="23">
        <f>VLOOKUP(A29,home!$A$2:$E$670,3,FALSE)</f>
        <v>1.3611111111111101</v>
      </c>
      <c r="F29" s="10">
        <f>VLOOKUP(B29,home!$B$2:$E$670,3,FALSE)</f>
        <v>1.29</v>
      </c>
      <c r="G29" s="10">
        <f>VLOOKUP(C29,away!$B$2:$E$670,4,FALSE)</f>
        <v>0.76</v>
      </c>
      <c r="H29" s="10">
        <f>VLOOKUP(A29,away!$A$2:$E$670,3,FALSE)</f>
        <v>1.1666666666666701</v>
      </c>
      <c r="I29" s="10">
        <f>VLOOKUP(C29,away!$B$2:$E$670,3,FALSE)</f>
        <v>0.25</v>
      </c>
      <c r="J29" s="10">
        <f>VLOOKUP(B29,home!$B$2:$E$670,4,FALSE)</f>
        <v>0.64</v>
      </c>
      <c r="K29" s="12">
        <f t="shared" si="111"/>
        <v>1.3344333333333322</v>
      </c>
      <c r="L29" s="12">
        <f t="shared" si="112"/>
        <v>0.1866666666666672</v>
      </c>
      <c r="M29" s="13">
        <f t="shared" si="2"/>
        <v>0.21847143614875483</v>
      </c>
      <c r="N29" s="13">
        <f t="shared" si="113"/>
        <v>0.29153556677810311</v>
      </c>
      <c r="O29" s="13">
        <f t="shared" si="114"/>
        <v>4.0781334747767684E-2</v>
      </c>
      <c r="P29" s="13">
        <f t="shared" si="115"/>
        <v>5.4419972465246068E-2</v>
      </c>
      <c r="Q29" s="13">
        <f t="shared" si="116"/>
        <v>0.19451738908046326</v>
      </c>
      <c r="R29" s="13">
        <f t="shared" si="117"/>
        <v>3.8062579097916604E-3</v>
      </c>
      <c r="S29" s="13">
        <f t="shared" si="118"/>
        <v>3.3889251786463118E-3</v>
      </c>
      <c r="T29" s="13">
        <f t="shared" si="119"/>
        <v>3.6309912628353244E-2</v>
      </c>
      <c r="U29" s="13">
        <f t="shared" si="120"/>
        <v>5.0791974300896468E-3</v>
      </c>
      <c r="V29" s="13">
        <f t="shared" si="121"/>
        <v>9.3795742393801171E-5</v>
      </c>
      <c r="W29" s="13">
        <f t="shared" si="122"/>
        <v>8.6523495967313097E-2</v>
      </c>
      <c r="X29" s="13">
        <f t="shared" si="123"/>
        <v>1.6151052580565158E-2</v>
      </c>
      <c r="Y29" s="13">
        <f t="shared" si="124"/>
        <v>1.5074315741860852E-3</v>
      </c>
      <c r="Z29" s="13">
        <f t="shared" si="125"/>
        <v>2.3683382549814853E-4</v>
      </c>
      <c r="AA29" s="13">
        <f t="shared" si="126"/>
        <v>3.1603895120557902E-4</v>
      </c>
      <c r="AB29" s="13">
        <f t="shared" si="127"/>
        <v>2.1086645556021565E-4</v>
      </c>
      <c r="AC29" s="13">
        <f t="shared" si="128"/>
        <v>1.4602485937087404E-6</v>
      </c>
      <c r="AD29" s="13">
        <f t="shared" si="129"/>
        <v>2.8864959283828685E-2</v>
      </c>
      <c r="AE29" s="13">
        <f t="shared" si="130"/>
        <v>5.3881257329813697E-3</v>
      </c>
      <c r="AF29" s="13">
        <f t="shared" si="131"/>
        <v>5.0289173507826247E-4</v>
      </c>
      <c r="AG29" s="13">
        <f t="shared" si="132"/>
        <v>3.1291041293758657E-5</v>
      </c>
      <c r="AH29" s="13">
        <f t="shared" si="133"/>
        <v>1.1052245189913622E-5</v>
      </c>
      <c r="AI29" s="13">
        <f t="shared" si="134"/>
        <v>1.474848438959372E-5</v>
      </c>
      <c r="AJ29" s="13">
        <f t="shared" si="135"/>
        <v>9.8404345928100836E-6</v>
      </c>
      <c r="AK29" s="13">
        <f t="shared" si="136"/>
        <v>4.3771346450440637E-6</v>
      </c>
      <c r="AL29" s="13">
        <f t="shared" si="137"/>
        <v>1.4549579508038926E-8</v>
      </c>
      <c r="AM29" s="13">
        <f t="shared" si="138"/>
        <v>7.7036727667300848E-3</v>
      </c>
      <c r="AN29" s="13">
        <f t="shared" si="139"/>
        <v>1.4380189164562866E-3</v>
      </c>
      <c r="AO29" s="13">
        <f t="shared" si="140"/>
        <v>1.3421509886925377E-4</v>
      </c>
      <c r="AP29" s="13">
        <f t="shared" si="141"/>
        <v>8.3511617074202612E-6</v>
      </c>
      <c r="AQ29" s="13">
        <f t="shared" si="142"/>
        <v>3.8972087967961306E-7</v>
      </c>
      <c r="AR29" s="13">
        <f t="shared" si="143"/>
        <v>4.1261715375677634E-7</v>
      </c>
      <c r="AS29" s="13">
        <f t="shared" si="144"/>
        <v>5.5061008387816703E-7</v>
      </c>
      <c r="AT29" s="13">
        <f t="shared" si="145"/>
        <v>3.6737622479824418E-7</v>
      </c>
      <c r="AU29" s="13">
        <f t="shared" si="146"/>
        <v>1.6341302674831215E-7</v>
      </c>
      <c r="AV29" s="13">
        <f t="shared" si="147"/>
        <v>5.4515947498459794E-8</v>
      </c>
      <c r="AW29" s="13">
        <f t="shared" si="148"/>
        <v>1.0067267197820416E-10</v>
      </c>
      <c r="AX29" s="13">
        <f t="shared" si="149"/>
        <v>1.713339621502807E-3</v>
      </c>
      <c r="AY29" s="13">
        <f t="shared" si="150"/>
        <v>3.1982339601385821E-4</v>
      </c>
      <c r="AZ29" s="13">
        <f t="shared" si="151"/>
        <v>2.9850183627960175E-5</v>
      </c>
      <c r="BA29" s="13">
        <f t="shared" si="152"/>
        <v>1.8573447590730837E-6</v>
      </c>
      <c r="BB29" s="13">
        <f t="shared" si="153"/>
        <v>8.6676088756744095E-8</v>
      </c>
      <c r="BC29" s="13">
        <f t="shared" si="154"/>
        <v>3.2359073135851216E-9</v>
      </c>
      <c r="BD29" s="13">
        <f t="shared" si="155"/>
        <v>1.2836978116877533E-8</v>
      </c>
      <c r="BE29" s="13">
        <f t="shared" si="156"/>
        <v>1.7130091498431927E-8</v>
      </c>
      <c r="BF29" s="13">
        <f t="shared" si="157"/>
        <v>1.142948254927875E-8</v>
      </c>
      <c r="BG29" s="13">
        <f t="shared" si="158"/>
        <v>5.0839608321697308E-9</v>
      </c>
      <c r="BH29" s="13">
        <f t="shared" si="159"/>
        <v>1.6960516999520887E-9</v>
      </c>
      <c r="BI29" s="13">
        <f t="shared" si="160"/>
        <v>4.5265358469454606E-10</v>
      </c>
      <c r="BJ29" s="14">
        <f t="shared" si="161"/>
        <v>0.67268172452470865</v>
      </c>
      <c r="BK29" s="14">
        <f t="shared" si="162"/>
        <v>0.27669542772922812</v>
      </c>
      <c r="BL29" s="14">
        <f t="shared" si="163"/>
        <v>5.0235310954887105E-2</v>
      </c>
      <c r="BM29" s="14">
        <f t="shared" si="164"/>
        <v>0.19599751660885409</v>
      </c>
      <c r="BN29" s="14">
        <f t="shared" si="165"/>
        <v>0.8035319571301266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749</v>
      </c>
      <c r="E30" s="1">
        <f>VLOOKUP(A30,home!$A$2:$E$670,3,FALSE)</f>
        <v>1.46835443037975</v>
      </c>
      <c r="F30">
        <f>VLOOKUP(B30,home!$B$2:$E$670,3,FALSE)</f>
        <v>1.7</v>
      </c>
      <c r="G30">
        <f>VLOOKUP(C30,away!$B$2:$E$670,4,FALSE)</f>
        <v>0.38</v>
      </c>
      <c r="H30">
        <f>VLOOKUP(A30,away!$A$2:$E$670,3,FALSE)</f>
        <v>1.16455696202532</v>
      </c>
      <c r="I30">
        <f>VLOOKUP(C30,away!$B$2:$E$670,3,FALSE)</f>
        <v>0.38</v>
      </c>
      <c r="J30">
        <f>VLOOKUP(B30,home!$B$2:$E$670,4,FALSE)</f>
        <v>0.86</v>
      </c>
      <c r="K30" s="3">
        <f t="shared" si="111"/>
        <v>0.94855696202531847</v>
      </c>
      <c r="L30" s="3">
        <f t="shared" si="112"/>
        <v>0.38057721518987458</v>
      </c>
      <c r="M30" s="5">
        <f t="shared" si="2"/>
        <v>0.26470635089990707</v>
      </c>
      <c r="N30" s="5">
        <f t="shared" si="113"/>
        <v>0.2510890520384238</v>
      </c>
      <c r="O30" s="5">
        <f t="shared" si="114"/>
        <v>0.10074120586856039</v>
      </c>
      <c r="P30" s="5">
        <f t="shared" si="115"/>
        <v>9.5558772189448818E-2</v>
      </c>
      <c r="Q30" s="5">
        <f t="shared" si="116"/>
        <v>0.11908613419969216</v>
      </c>
      <c r="R30" s="5">
        <f t="shared" si="117"/>
        <v>1.9169903792163281E-2</v>
      </c>
      <c r="S30" s="5">
        <f t="shared" si="118"/>
        <v>8.6241592913347282E-3</v>
      </c>
      <c r="T30" s="5">
        <f t="shared" si="119"/>
        <v>4.5321469321446525E-2</v>
      </c>
      <c r="U30" s="5">
        <f t="shared" si="120"/>
        <v>1.8183745703412035E-2</v>
      </c>
      <c r="V30" s="5">
        <f t="shared" si="121"/>
        <v>3.4592381341499534E-4</v>
      </c>
      <c r="W30" s="5">
        <f t="shared" si="122"/>
        <v>3.7653327225266466E-2</v>
      </c>
      <c r="X30" s="5">
        <f t="shared" si="123"/>
        <v>1.4329998418024998E-2</v>
      </c>
      <c r="Y30" s="5">
        <f t="shared" si="124"/>
        <v>2.7268354458036314E-3</v>
      </c>
      <c r="Z30" s="5">
        <f t="shared" si="125"/>
        <v>2.4318762002264395E-3</v>
      </c>
      <c r="AA30" s="5">
        <f t="shared" si="126"/>
        <v>2.3067731005084664E-3</v>
      </c>
      <c r="AB30" s="5">
        <f t="shared" si="127"/>
        <v>1.0940528421500176E-3</v>
      </c>
      <c r="AC30" s="5">
        <f t="shared" si="128"/>
        <v>7.8048880317402093E-6</v>
      </c>
      <c r="AD30" s="5">
        <f t="shared" si="129"/>
        <v>8.9290814207359914E-3</v>
      </c>
      <c r="AE30" s="5">
        <f t="shared" si="130"/>
        <v>3.3982049413073521E-3</v>
      </c>
      <c r="AF30" s="5">
        <f t="shared" si="131"/>
        <v>6.4663968660361171E-4</v>
      </c>
      <c r="AG30" s="5">
        <f t="shared" si="132"/>
        <v>8.2032110386285267E-5</v>
      </c>
      <c r="AH30" s="5">
        <f t="shared" si="133"/>
        <v>2.3137916799217807E-4</v>
      </c>
      <c r="AI30" s="5">
        <f t="shared" si="134"/>
        <v>2.1947632066660622E-4</v>
      </c>
      <c r="AJ30" s="5">
        <f t="shared" si="135"/>
        <v>1.0409289598400528E-4</v>
      </c>
      <c r="AK30" s="5">
        <f t="shared" si="136"/>
        <v>3.2912680394335185E-5</v>
      </c>
      <c r="AL30" s="5">
        <f t="shared" si="137"/>
        <v>1.1270232313711826E-7</v>
      </c>
      <c r="AM30" s="5">
        <f t="shared" si="138"/>
        <v>1.6939484692260099E-3</v>
      </c>
      <c r="AN30" s="5">
        <f t="shared" si="139"/>
        <v>6.4467819109318585E-4</v>
      </c>
      <c r="AO30" s="5">
        <f t="shared" si="140"/>
        <v>1.2267491532994525E-4</v>
      </c>
      <c r="AP30" s="5">
        <f t="shared" si="141"/>
        <v>1.5562425883308072E-5</v>
      </c>
      <c r="AQ30" s="5">
        <f t="shared" si="142"/>
        <v>1.4806761760670527E-6</v>
      </c>
      <c r="AR30" s="5">
        <f t="shared" si="143"/>
        <v>1.7611527881482658E-5</v>
      </c>
      <c r="AS30" s="5">
        <f t="shared" si="144"/>
        <v>1.6705537383883381E-5</v>
      </c>
      <c r="AT30" s="5">
        <f t="shared" si="145"/>
        <v>7.923076894928403E-6</v>
      </c>
      <c r="AU30" s="5">
        <f t="shared" si="146"/>
        <v>2.5051632497820932E-6</v>
      </c>
      <c r="AV30" s="5">
        <f t="shared" si="147"/>
        <v>5.9407251039769401E-7</v>
      </c>
      <c r="AW30" s="5">
        <f t="shared" si="148"/>
        <v>1.1301512438288698E-9</v>
      </c>
      <c r="AX30" s="5">
        <f t="shared" si="149"/>
        <v>2.6780110229941034E-4</v>
      </c>
      <c r="AY30" s="5">
        <f t="shared" si="150"/>
        <v>1.019189977378883E-4</v>
      </c>
      <c r="AZ30" s="5">
        <f t="shared" si="151"/>
        <v>1.9394024167014331E-5</v>
      </c>
      <c r="BA30" s="5">
        <f t="shared" si="152"/>
        <v>2.4603079029358135E-6</v>
      </c>
      <c r="BB30" s="5">
        <f t="shared" si="153"/>
        <v>2.3408428255223807E-7</v>
      </c>
      <c r="BC30" s="5">
        <f t="shared" si="154"/>
        <v>1.7817428874690102E-8</v>
      </c>
      <c r="BD30" s="5">
        <f t="shared" si="155"/>
        <v>1.1170910393955833E-6</v>
      </c>
      <c r="BE30" s="5">
        <f t="shared" si="156"/>
        <v>1.0596244826347799E-6</v>
      </c>
      <c r="BF30" s="5">
        <f t="shared" si="157"/>
        <v>5.0255709006784824E-7</v>
      </c>
      <c r="BG30" s="5">
        <f t="shared" si="158"/>
        <v>1.5890134219968084E-7</v>
      </c>
      <c r="BH30" s="5">
        <f t="shared" si="159"/>
        <v>3.7681743604668691E-8</v>
      </c>
      <c r="BI30" s="5">
        <f t="shared" si="160"/>
        <v>7.1486560474923048E-9</v>
      </c>
      <c r="BJ30" s="8">
        <f t="shared" si="161"/>
        <v>0.48613294581921807</v>
      </c>
      <c r="BK30" s="8">
        <f t="shared" si="162"/>
        <v>0.36934504278219837</v>
      </c>
      <c r="BL30" s="8">
        <f t="shared" si="163"/>
        <v>0.1421317647541058</v>
      </c>
      <c r="BM30" s="8">
        <f t="shared" si="164"/>
        <v>0.14958829269996643</v>
      </c>
      <c r="BN30" s="8">
        <f t="shared" si="165"/>
        <v>0.85035141898819566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749</v>
      </c>
      <c r="E31" s="1">
        <f>VLOOKUP(A31,home!$A$2:$E$670,3,FALSE)</f>
        <v>1.80555555555556</v>
      </c>
      <c r="F31">
        <f>VLOOKUP(B31,home!$B$2:$E$670,3,FALSE)</f>
        <v>0.55000000000000004</v>
      </c>
      <c r="G31">
        <f>VLOOKUP(C31,away!$B$2:$E$670,4,FALSE)</f>
        <v>0.31</v>
      </c>
      <c r="H31">
        <f>VLOOKUP(A31,away!$A$2:$E$670,3,FALSE)</f>
        <v>1.2361111111111101</v>
      </c>
      <c r="I31">
        <f>VLOOKUP(C31,away!$B$2:$E$670,3,FALSE)</f>
        <v>0.46</v>
      </c>
      <c r="J31">
        <f>VLOOKUP(B31,home!$B$2:$E$670,4,FALSE)</f>
        <v>0.81</v>
      </c>
      <c r="K31" s="3">
        <f t="shared" si="111"/>
        <v>0.30784722222222299</v>
      </c>
      <c r="L31" s="3">
        <f t="shared" si="112"/>
        <v>0.46057499999999962</v>
      </c>
      <c r="M31" s="5">
        <f t="shared" si="2"/>
        <v>0.46374417665280998</v>
      </c>
      <c r="N31" s="5">
        <f t="shared" si="113"/>
        <v>0.14276235660429942</v>
      </c>
      <c r="O31" s="5">
        <f t="shared" si="114"/>
        <v>0.21358897416186776</v>
      </c>
      <c r="P31" s="5">
        <f t="shared" si="115"/>
        <v>6.5752772393025141E-2</v>
      </c>
      <c r="Q31" s="5">
        <f t="shared" si="116"/>
        <v>2.1974497459266003E-2</v>
      </c>
      <c r="R31" s="5">
        <f t="shared" si="117"/>
        <v>4.9186870887301073E-2</v>
      </c>
      <c r="S31" s="5">
        <f t="shared" si="118"/>
        <v>2.3307177184274256E-3</v>
      </c>
      <c r="T31" s="5">
        <f t="shared" si="119"/>
        <v>1.012090416730143E-2</v>
      </c>
      <c r="U31" s="5">
        <f t="shared" si="120"/>
        <v>1.5142041572458763E-2</v>
      </c>
      <c r="V31" s="5">
        <f t="shared" si="121"/>
        <v>3.6718317116197318E-5</v>
      </c>
      <c r="W31" s="5">
        <f t="shared" si="122"/>
        <v>2.2549293341881118E-3</v>
      </c>
      <c r="X31" s="5">
        <f t="shared" si="123"/>
        <v>1.0385640780936885E-3</v>
      </c>
      <c r="Y31" s="5">
        <f t="shared" si="124"/>
        <v>2.3916832513400007E-4</v>
      </c>
      <c r="Z31" s="5">
        <f t="shared" si="125"/>
        <v>7.551414352972889E-3</v>
      </c>
      <c r="AA31" s="5">
        <f t="shared" si="126"/>
        <v>2.3246819324117293E-3</v>
      </c>
      <c r="AB31" s="5">
        <f t="shared" si="127"/>
        <v>3.5782343772157015E-4</v>
      </c>
      <c r="AC31" s="5">
        <f t="shared" si="128"/>
        <v>3.2538564222820603E-7</v>
      </c>
      <c r="AD31" s="5">
        <f t="shared" si="129"/>
        <v>1.7354343295930427E-4</v>
      </c>
      <c r="AE31" s="5">
        <f t="shared" si="130"/>
        <v>7.9929766635231493E-5</v>
      </c>
      <c r="AF31" s="5">
        <f t="shared" si="131"/>
        <v>1.8406826134010854E-5</v>
      </c>
      <c r="AG31" s="5">
        <f t="shared" si="132"/>
        <v>2.8259079822240134E-6</v>
      </c>
      <c r="AH31" s="5">
        <f t="shared" si="133"/>
        <v>8.6949816640512158E-4</v>
      </c>
      <c r="AI31" s="5">
        <f t="shared" si="134"/>
        <v>2.6767259525513289E-4</v>
      </c>
      <c r="AJ31" s="5">
        <f t="shared" si="135"/>
        <v>4.1201132457153021E-5</v>
      </c>
      <c r="AK31" s="5">
        <f t="shared" si="136"/>
        <v>4.2278847264481428E-6</v>
      </c>
      <c r="AL31" s="5">
        <f t="shared" si="137"/>
        <v>1.8454147049619821E-9</v>
      </c>
      <c r="AM31" s="5">
        <f t="shared" si="138"/>
        <v>1.0684972754286086E-5</v>
      </c>
      <c r="AN31" s="5">
        <f t="shared" si="139"/>
        <v>4.9212313263053087E-6</v>
      </c>
      <c r="AO31" s="5">
        <f t="shared" si="140"/>
        <v>1.1332980590565327E-6</v>
      </c>
      <c r="AP31" s="5">
        <f t="shared" si="141"/>
        <v>1.73989584516654E-7</v>
      </c>
      <c r="AQ31" s="5">
        <f t="shared" si="142"/>
        <v>2.0033813222189467E-8</v>
      </c>
      <c r="AR31" s="5">
        <f t="shared" si="143"/>
        <v>8.0093823598407742E-5</v>
      </c>
      <c r="AS31" s="5">
        <f t="shared" si="144"/>
        <v>2.4656661111926555E-5</v>
      </c>
      <c r="AT31" s="5">
        <f t="shared" si="145"/>
        <v>3.7952423162906486E-6</v>
      </c>
      <c r="AU31" s="5">
        <f t="shared" si="146"/>
        <v>3.8945160157677054E-7</v>
      </c>
      <c r="AV31" s="5">
        <f t="shared" si="147"/>
        <v>2.9972898433851189E-8</v>
      </c>
      <c r="AW31" s="5">
        <f t="shared" si="148"/>
        <v>7.2682034606712055E-12</v>
      </c>
      <c r="AX31" s="5">
        <f t="shared" si="149"/>
        <v>5.4822319698785045E-7</v>
      </c>
      <c r="AY31" s="5">
        <f t="shared" si="150"/>
        <v>2.5249789895267899E-7</v>
      </c>
      <c r="AZ31" s="5">
        <f t="shared" si="151"/>
        <v>5.814710990506501E-8</v>
      </c>
      <c r="BA31" s="5">
        <f t="shared" si="152"/>
        <v>8.9270350481750955E-9</v>
      </c>
      <c r="BB31" s="5">
        <f t="shared" si="153"/>
        <v>1.0278922918283106E-9</v>
      </c>
      <c r="BC31" s="5">
        <f t="shared" si="154"/>
        <v>9.4684298461764791E-11</v>
      </c>
      <c r="BD31" s="5">
        <f t="shared" si="155"/>
        <v>6.1482021339727621E-6</v>
      </c>
      <c r="BE31" s="5">
        <f t="shared" si="156"/>
        <v>1.8927069486042584E-6</v>
      </c>
      <c r="BF31" s="5">
        <f t="shared" si="157"/>
        <v>2.9133228830426037E-7</v>
      </c>
      <c r="BG31" s="5">
        <f t="shared" si="158"/>
        <v>2.9895278566036788E-8</v>
      </c>
      <c r="BH31" s="5">
        <f t="shared" si="159"/>
        <v>2.3007946160284972E-9</v>
      </c>
      <c r="BI31" s="5">
        <f t="shared" si="160"/>
        <v>1.4165864628964387E-10</v>
      </c>
      <c r="BJ31" s="8">
        <f t="shared" si="161"/>
        <v>0.1786829283453483</v>
      </c>
      <c r="BK31" s="8">
        <f t="shared" si="162"/>
        <v>0.53186496481033452</v>
      </c>
      <c r="BL31" s="8">
        <f t="shared" si="163"/>
        <v>0.28190032150123406</v>
      </c>
      <c r="BM31" s="8">
        <f t="shared" si="164"/>
        <v>4.2989728360689781E-2</v>
      </c>
      <c r="BN31" s="8">
        <f t="shared" si="165"/>
        <v>0.95700964815856937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749</v>
      </c>
      <c r="E32" s="1">
        <f>VLOOKUP(A32,home!$A$2:$E$670,3,FALSE)</f>
        <v>1.63636363636364</v>
      </c>
      <c r="F32">
        <f>VLOOKUP(B32,home!$B$2:$E$670,3,FALSE)</f>
        <v>1.8824000000000001</v>
      </c>
      <c r="G32">
        <f>VLOOKUP(C32,away!$B$2:$E$670,4,FALSE)</f>
        <v>0.92</v>
      </c>
      <c r="H32">
        <f>VLOOKUP(A32,away!$A$2:$E$670,3,FALSE)</f>
        <v>1.23232323232323</v>
      </c>
      <c r="I32">
        <f>VLOOKUP(C32,away!$B$2:$E$670,3,FALSE)</f>
        <v>0.71</v>
      </c>
      <c r="J32">
        <f>VLOOKUP(B32,home!$B$2:$E$670,4,FALSE)</f>
        <v>0.439</v>
      </c>
      <c r="K32" s="3">
        <f t="shared" si="111"/>
        <v>2.8338676363636428</v>
      </c>
      <c r="L32" s="3">
        <f t="shared" si="112"/>
        <v>0.38410282828282755</v>
      </c>
      <c r="M32" s="5">
        <f t="shared" si="2"/>
        <v>4.003623080736031E-2</v>
      </c>
      <c r="N32" s="5">
        <f t="shared" si="113"/>
        <v>0.11345737876696342</v>
      </c>
      <c r="O32" s="5">
        <f t="shared" si="114"/>
        <v>1.5378029486891166E-2</v>
      </c>
      <c r="P32" s="5">
        <f t="shared" si="115"/>
        <v>4.3579300073946677E-2</v>
      </c>
      <c r="Q32" s="5">
        <f t="shared" si="116"/>
        <v>0.16076159689717462</v>
      </c>
      <c r="R32" s="5">
        <f t="shared" si="117"/>
        <v>2.9533723096658079E-3</v>
      </c>
      <c r="S32" s="5">
        <f t="shared" si="118"/>
        <v>1.1858979708111944E-2</v>
      </c>
      <c r="T32" s="5">
        <f t="shared" si="119"/>
        <v>6.1748984047468605E-2</v>
      </c>
      <c r="U32" s="5">
        <f t="shared" si="120"/>
        <v>8.3694662064944768E-3</v>
      </c>
      <c r="V32" s="5">
        <f t="shared" si="121"/>
        <v>1.4342731982975247E-3</v>
      </c>
      <c r="W32" s="5">
        <f t="shared" si="122"/>
        <v>0.15185902887234698</v>
      </c>
      <c r="X32" s="5">
        <f t="shared" si="123"/>
        <v>5.8329482490152046E-2</v>
      </c>
      <c r="Y32" s="5">
        <f t="shared" si="124"/>
        <v>1.1202259598370533E-2</v>
      </c>
      <c r="Z32" s="5">
        <f t="shared" si="125"/>
        <v>3.7813288570494124E-4</v>
      </c>
      <c r="AA32" s="5">
        <f t="shared" si="126"/>
        <v>1.0715785470440254E-3</v>
      </c>
      <c r="AB32" s="5">
        <f t="shared" si="127"/>
        <v>1.5183558821448197E-3</v>
      </c>
      <c r="AC32" s="5">
        <f t="shared" si="128"/>
        <v>9.7575091417471981E-5</v>
      </c>
      <c r="AD32" s="5">
        <f t="shared" si="129"/>
        <v>0.10758709680273905</v>
      </c>
      <c r="AE32" s="5">
        <f t="shared" si="130"/>
        <v>4.1324508168670421E-2</v>
      </c>
      <c r="AF32" s="5">
        <f t="shared" si="131"/>
        <v>7.9364302324915585E-3</v>
      </c>
      <c r="AG32" s="5">
        <f t="shared" si="132"/>
        <v>1.0161350995897822E-3</v>
      </c>
      <c r="AH32" s="5">
        <f t="shared" si="133"/>
        <v>3.6310477716503769E-5</v>
      </c>
      <c r="AI32" s="5">
        <f t="shared" si="134"/>
        <v>1.0289908766170327E-4</v>
      </c>
      <c r="AJ32" s="5">
        <f t="shared" si="135"/>
        <v>1.4580119716792319E-4</v>
      </c>
      <c r="AK32" s="5">
        <f t="shared" si="136"/>
        <v>1.3772709799908398E-4</v>
      </c>
      <c r="AL32" s="5">
        <f t="shared" si="137"/>
        <v>4.248406109041662E-6</v>
      </c>
      <c r="AM32" s="5">
        <f t="shared" si="138"/>
        <v>6.0977518343920879E-2</v>
      </c>
      <c r="AN32" s="5">
        <f t="shared" si="139"/>
        <v>2.3421637257568007E-2</v>
      </c>
      <c r="AO32" s="5">
        <f t="shared" si="140"/>
        <v>4.49815855682316E-3</v>
      </c>
      <c r="AP32" s="5">
        <f t="shared" si="141"/>
        <v>5.7591847458012598E-4</v>
      </c>
      <c r="AQ32" s="5">
        <f t="shared" si="142"/>
        <v>5.5302978736639518E-5</v>
      </c>
      <c r="AR32" s="5">
        <f t="shared" si="143"/>
        <v>2.7893914374419366E-6</v>
      </c>
      <c r="AS32" s="5">
        <f t="shared" si="144"/>
        <v>7.904766119716565E-6</v>
      </c>
      <c r="AT32" s="5">
        <f t="shared" si="145"/>
        <v>1.1200530439844295E-5</v>
      </c>
      <c r="AU32" s="5">
        <f t="shared" si="146"/>
        <v>1.0580273574526861E-5</v>
      </c>
      <c r="AV32" s="5">
        <f t="shared" si="147"/>
        <v>7.4957737166812875E-6</v>
      </c>
      <c r="AW32" s="5">
        <f t="shared" si="148"/>
        <v>1.2845487486402082E-7</v>
      </c>
      <c r="AX32" s="5">
        <f t="shared" si="149"/>
        <v>2.8800369296767967E-2</v>
      </c>
      <c r="AY32" s="5">
        <f t="shared" si="150"/>
        <v>1.1062303302478484E-2</v>
      </c>
      <c r="AZ32" s="5">
        <f t="shared" si="151"/>
        <v>2.1245309929022248E-3</v>
      </c>
      <c r="BA32" s="5">
        <f t="shared" si="152"/>
        <v>2.7201278771608948E-4</v>
      </c>
      <c r="BB32" s="5">
        <f t="shared" si="153"/>
        <v>2.6120220272711581E-5</v>
      </c>
      <c r="BC32" s="5">
        <f t="shared" si="154"/>
        <v>2.0065700964237934E-6</v>
      </c>
      <c r="BD32" s="5">
        <f t="shared" si="155"/>
        <v>1.7856885671822493E-7</v>
      </c>
      <c r="BE32" s="5">
        <f t="shared" si="156"/>
        <v>5.0604050391623413E-7</v>
      </c>
      <c r="BF32" s="5">
        <f t="shared" si="157"/>
        <v>7.1702590336868276E-7</v>
      </c>
      <c r="BG32" s="5">
        <f t="shared" si="158"/>
        <v>6.7731883399697152E-7</v>
      </c>
      <c r="BH32" s="5">
        <f t="shared" si="159"/>
        <v>4.7985798079089413E-7</v>
      </c>
      <c r="BI32" s="5">
        <f t="shared" si="160"/>
        <v>2.7197080036282414E-7</v>
      </c>
      <c r="BJ32" s="8">
        <f t="shared" si="161"/>
        <v>0.8470387797578296</v>
      </c>
      <c r="BK32" s="8">
        <f t="shared" si="162"/>
        <v>0.10807291058772148</v>
      </c>
      <c r="BL32" s="8">
        <f t="shared" si="163"/>
        <v>2.9756341810952876E-2</v>
      </c>
      <c r="BM32" s="8">
        <f t="shared" si="164"/>
        <v>0.59801808185260308</v>
      </c>
      <c r="BN32" s="8">
        <f t="shared" si="165"/>
        <v>0.37616590834200198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749</v>
      </c>
      <c r="E33" s="24">
        <f>VLOOKUP(A33,home!$A$2:$E$670,3,FALSE)</f>
        <v>1.72151898734177</v>
      </c>
      <c r="F33" s="15">
        <f>VLOOKUP(B33,home!$B$2:$E$670,3,FALSE)</f>
        <v>0.73</v>
      </c>
      <c r="G33" s="15">
        <f>VLOOKUP(C33,away!$B$2:$E$670,4,FALSE)</f>
        <v>0.17</v>
      </c>
      <c r="H33" s="15">
        <f>VLOOKUP(A33,away!$A$2:$E$670,3,FALSE)</f>
        <v>1.48101265822785</v>
      </c>
      <c r="I33" s="15">
        <f>VLOOKUP(C33,away!$B$2:$E$670,3,FALSE)</f>
        <v>1.19</v>
      </c>
      <c r="J33" s="15">
        <f>VLOOKUP(B33,home!$B$2:$E$670,4,FALSE)</f>
        <v>0.68</v>
      </c>
      <c r="K33" s="19">
        <f t="shared" si="111"/>
        <v>0.21364050632911366</v>
      </c>
      <c r="L33" s="19">
        <f t="shared" si="112"/>
        <v>1.1984354430379762</v>
      </c>
      <c r="M33" s="20">
        <f t="shared" si="2"/>
        <v>0.24363697977121734</v>
      </c>
      <c r="N33" s="20">
        <f t="shared" si="113"/>
        <v>5.2050727718818891E-2</v>
      </c>
      <c r="O33" s="20">
        <f t="shared" si="114"/>
        <v>0.29198319179255328</v>
      </c>
      <c r="P33" s="20">
        <f t="shared" si="115"/>
        <v>6.237943693415178E-2</v>
      </c>
      <c r="Q33" s="20">
        <f t="shared" si="116"/>
        <v>5.5600719123236478E-3</v>
      </c>
      <c r="R33" s="20">
        <f t="shared" si="117"/>
        <v>0.17496150290777557</v>
      </c>
      <c r="S33" s="20">
        <f t="shared" si="118"/>
        <v>3.9928197228883029E-3</v>
      </c>
      <c r="T33" s="20">
        <f t="shared" si="119"/>
        <v>6.6633872455685982E-3</v>
      </c>
      <c r="U33" s="20">
        <f t="shared" si="120"/>
        <v>3.737886406931986E-2</v>
      </c>
      <c r="V33" s="20">
        <f t="shared" si="121"/>
        <v>1.1358878019951046E-4</v>
      </c>
      <c r="W33" s="20">
        <f t="shared" si="122"/>
        <v>3.9595219285836934E-4</v>
      </c>
      <c r="X33" s="20">
        <f t="shared" si="123"/>
        <v>4.7452314167007804E-4</v>
      </c>
      <c r="Y33" s="20">
        <f t="shared" si="124"/>
        <v>2.8434267575957626E-4</v>
      </c>
      <c r="Z33" s="20">
        <f t="shared" si="125"/>
        <v>6.9893355417290054E-2</v>
      </c>
      <c r="AA33" s="20">
        <f t="shared" si="126"/>
        <v>1.4932051840390544E-2</v>
      </c>
      <c r="AB33" s="20">
        <f t="shared" si="127"/>
        <v>1.5950455578568042E-3</v>
      </c>
      <c r="AC33" s="20">
        <f t="shared" si="128"/>
        <v>1.817664378560316E-6</v>
      </c>
      <c r="AD33" s="20">
        <f t="shared" si="129"/>
        <v>2.1147856741096208E-5</v>
      </c>
      <c r="AE33" s="20">
        <f t="shared" si="130"/>
        <v>2.5344341062819283E-5</v>
      </c>
      <c r="AF33" s="20">
        <f t="shared" si="131"/>
        <v>1.5186778305062707E-5</v>
      </c>
      <c r="AG33" s="20">
        <f t="shared" si="132"/>
        <v>6.0667911287824493E-6</v>
      </c>
      <c r="AH33" s="20">
        <f t="shared" si="133"/>
        <v>2.0940668591232697E-2</v>
      </c>
      <c r="AI33" s="20">
        <f t="shared" si="134"/>
        <v>4.4737750407011206E-3</v>
      </c>
      <c r="AJ33" s="20">
        <f t="shared" si="135"/>
        <v>4.7788978244896912E-4</v>
      </c>
      <c r="AK33" s="20">
        <f t="shared" si="136"/>
        <v>3.4032205030635931E-5</v>
      </c>
      <c r="AL33" s="20">
        <f t="shared" si="137"/>
        <v>1.8615381060187048E-8</v>
      </c>
      <c r="AM33" s="20">
        <f t="shared" si="138"/>
        <v>9.0360776438867083E-7</v>
      </c>
      <c r="AN33" s="20">
        <f t="shared" si="139"/>
        <v>1.0829155714476919E-6</v>
      </c>
      <c r="AO33" s="20">
        <f t="shared" si="140"/>
        <v>6.4890220132031915E-7</v>
      </c>
      <c r="AP33" s="20">
        <f t="shared" si="141"/>
        <v>2.5922246570921154E-7</v>
      </c>
      <c r="AQ33" s="20">
        <f t="shared" si="142"/>
        <v>7.7665347634403936E-8</v>
      </c>
      <c r="AR33" s="20">
        <f t="shared" si="143"/>
        <v>5.0192078881290741E-3</v>
      </c>
      <c r="AS33" s="20">
        <f t="shared" si="144"/>
        <v>1.0723061145909765E-3</v>
      </c>
      <c r="AT33" s="20">
        <f t="shared" si="145"/>
        <v>1.1454401063051037E-4</v>
      </c>
      <c r="AU33" s="20">
        <f t="shared" si="146"/>
        <v>8.1570801426898748E-6</v>
      </c>
      <c r="AV33" s="20">
        <f t="shared" si="147"/>
        <v>4.3567068296285562E-7</v>
      </c>
      <c r="AW33" s="20">
        <f t="shared" si="148"/>
        <v>1.3239380778041619E-10</v>
      </c>
      <c r="AX33" s="20">
        <f t="shared" si="149"/>
        <v>3.2174536717819017E-8</v>
      </c>
      <c r="AY33" s="20">
        <f t="shared" si="150"/>
        <v>3.855910516596107E-8</v>
      </c>
      <c r="AZ33" s="20">
        <f t="shared" si="151"/>
        <v>2.3105299141358245E-8</v>
      </c>
      <c r="BA33" s="20">
        <f t="shared" si="152"/>
        <v>9.2300698043328793E-9</v>
      </c>
      <c r="BB33" s="20">
        <f t="shared" si="153"/>
        <v>2.7654106988067821E-9</v>
      </c>
      <c r="BC33" s="20">
        <f t="shared" si="154"/>
        <v>6.6283323920129243E-10</v>
      </c>
      <c r="BD33" s="20">
        <f t="shared" si="155"/>
        <v>1.0025327715182779E-3</v>
      </c>
      <c r="BE33" s="20">
        <f t="shared" si="156"/>
        <v>2.1418160891869447E-4</v>
      </c>
      <c r="BF33" s="20">
        <f t="shared" si="157"/>
        <v>2.287893368788704E-5</v>
      </c>
      <c r="BG33" s="20">
        <f t="shared" si="158"/>
        <v>1.6292889924501352E-6</v>
      </c>
      <c r="BH33" s="20">
        <f t="shared" si="159"/>
        <v>8.7020531325874514E-8</v>
      </c>
      <c r="BI33" s="20">
        <f t="shared" si="160"/>
        <v>3.7182220746976666E-9</v>
      </c>
      <c r="BJ33" s="21">
        <f t="shared" si="161"/>
        <v>6.5499829464842202E-2</v>
      </c>
      <c r="BK33" s="21">
        <f t="shared" si="162"/>
        <v>0.31012470004732173</v>
      </c>
      <c r="BL33" s="21">
        <f t="shared" si="163"/>
        <v>0.55423298589335657</v>
      </c>
      <c r="BM33" s="21">
        <f t="shared" si="164"/>
        <v>0.16917892135925852</v>
      </c>
      <c r="BN33" s="21">
        <f t="shared" si="165"/>
        <v>0.83057191103684058</v>
      </c>
    </row>
    <row r="34" spans="1:66" x14ac:dyDescent="0.25">
      <c r="A34" s="10" t="s">
        <v>10</v>
      </c>
      <c r="B34" t="s">
        <v>231</v>
      </c>
      <c r="C34" t="s">
        <v>248</v>
      </c>
      <c r="D34" t="s">
        <v>775</v>
      </c>
      <c r="E34" s="1">
        <f>VLOOKUP(A34,home!$A$2:$E$670,3,FALSE)</f>
        <v>1.60606060606061</v>
      </c>
      <c r="F34">
        <f>VLOOKUP(B34,home!$B$2:$E$670,3,FALSE)</f>
        <v>1.25</v>
      </c>
      <c r="G34">
        <f>VLOOKUP(C34,away!$B$2:$E$670,4,FALSE)</f>
        <v>0.51</v>
      </c>
      <c r="H34">
        <f>VLOOKUP(A34,away!$A$2:$E$670,3,FALSE)</f>
        <v>1.4242424242424201</v>
      </c>
      <c r="I34">
        <f>VLOOKUP(C34,away!$B$2:$E$670,3,FALSE)</f>
        <v>0.68</v>
      </c>
      <c r="J34">
        <f>VLOOKUP(B34,home!$B$2:$E$670,4,FALSE)</f>
        <v>0.7</v>
      </c>
      <c r="K34" s="3">
        <f t="shared" ref="K34:K49" si="166">E34*F34*G34</f>
        <v>1.0238636363636389</v>
      </c>
      <c r="L34" s="3">
        <f t="shared" ref="L34:L49" si="167">H34*I34*J34</f>
        <v>0.67793939393939195</v>
      </c>
      <c r="M34" s="5">
        <f t="shared" si="2"/>
        <v>0.18235443688922015</v>
      </c>
      <c r="N34" s="5">
        <f t="shared" ref="N34:N49" si="168">_xlfn.POISSON.DIST(1,K34,FALSE) * _xlfn.POISSON.DIST(0,L34,FALSE)</f>
        <v>0.18670607686044063</v>
      </c>
      <c r="O34" s="5">
        <f t="shared" ref="O34:O49" si="169">_xlfn.POISSON.DIST(0,K34,FALSE) * _xlfn.POISSON.DIST(1,L34,FALSE)</f>
        <v>0.12362525642683699</v>
      </c>
      <c r="P34" s="5">
        <f t="shared" ref="P34:P49" si="170">_xlfn.POISSON.DIST(1,K34,FALSE) * _xlfn.POISSON.DIST(1,L34,FALSE)</f>
        <v>0.12657540459156863</v>
      </c>
      <c r="Q34" s="5">
        <f t="shared" ref="Q34:Q49" si="171">_xlfn.POISSON.DIST(2,K34,FALSE) * _xlfn.POISSON.DIST(0,L34,FALSE)</f>
        <v>9.5580781392759884E-2</v>
      </c>
      <c r="R34" s="5">
        <f t="shared" ref="R34:R49" si="172">_xlfn.POISSON.DIST(0,K34,FALSE) * _xlfn.POISSON.DIST(2,L34,FALSE)</f>
        <v>4.1905215708805885E-2</v>
      </c>
      <c r="S34" s="5">
        <f t="shared" ref="S34:S49" si="173">_xlfn.POISSON.DIST(2,K34,FALSE) * _xlfn.POISSON.DIST(2,L34,FALSE)</f>
        <v>2.196455063121416E-2</v>
      </c>
      <c r="T34" s="5">
        <f t="shared" ref="T34:T49" si="174">_xlfn.POISSON.DIST(2,K34,FALSE) * _xlfn.POISSON.DIST(1,L34,FALSE)</f>
        <v>6.479797700966114E-2</v>
      </c>
      <c r="U34" s="5">
        <f t="shared" ref="U34:U49" si="175">_xlfn.POISSON.DIST(1,K34,FALSE) * _xlfn.POISSON.DIST(2,L34,FALSE)</f>
        <v>4.2905226538220681E-2</v>
      </c>
      <c r="V34" s="5">
        <f t="shared" ref="V34:V49" si="176">_xlfn.POISSON.DIST(3,K34,FALSE) * _xlfn.POISSON.DIST(3,L34,FALSE)</f>
        <v>1.6939976468323091E-3</v>
      </c>
      <c r="W34" s="5">
        <f t="shared" ref="W34:W49" si="177">_xlfn.POISSON.DIST(3,K34,FALSE) * _xlfn.POISSON.DIST(0,L34,FALSE)</f>
        <v>3.2620562134423062E-2</v>
      </c>
      <c r="X34" s="5">
        <f t="shared" ref="X34:X49" si="178">_xlfn.POISSON.DIST(3,K34,FALSE) * _xlfn.POISSON.DIST(1,L34,FALSE)</f>
        <v>2.2114764123373043E-2</v>
      </c>
      <c r="Y34" s="5">
        <f t="shared" ref="Y34:Y49" si="179">_xlfn.POISSON.DIST(3,K34,FALSE) * _xlfn.POISSON.DIST(2,L34,FALSE)</f>
        <v>7.4962348934560644E-3</v>
      </c>
      <c r="Z34" s="5">
        <f t="shared" ref="Z34:Z49" si="180">_xlfn.POISSON.DIST(0,K34,FALSE) * _xlfn.POISSON.DIST(3,L34,FALSE)</f>
        <v>9.4697321801757856E-3</v>
      </c>
      <c r="AA34" s="5">
        <f t="shared" ref="AA34:AA49" si="181">_xlfn.POISSON.DIST(1,K34,FALSE) * _xlfn.POISSON.DIST(3,L34,FALSE)</f>
        <v>9.6957144253845499E-3</v>
      </c>
      <c r="AB34" s="5">
        <f t="shared" ref="AB34:AB49" si="182">_xlfn.POISSON.DIST(2,K34,FALSE) * _xlfn.POISSON.DIST(3,L34,FALSE)</f>
        <v>4.9635447143588059E-3</v>
      </c>
      <c r="AC34" s="5">
        <f t="shared" ref="AC34:AC49" si="183">_xlfn.POISSON.DIST(4,K34,FALSE) * _xlfn.POISSON.DIST(4,L34,FALSE)</f>
        <v>7.3489587497404621E-5</v>
      </c>
      <c r="AD34" s="5">
        <f t="shared" ref="AD34:AD49" si="184">_xlfn.POISSON.DIST(4,K34,FALSE) * _xlfn.POISSON.DIST(0,L34,FALSE)</f>
        <v>8.3497518417941039E-3</v>
      </c>
      <c r="AE34" s="5">
        <f t="shared" ref="AE34:AE49" si="185">_xlfn.POISSON.DIST(4,K34,FALSE) * _xlfn.POISSON.DIST(1,L34,FALSE)</f>
        <v>5.6606257031702155E-3</v>
      </c>
      <c r="AF34" s="5">
        <f t="shared" ref="AF34:AF49" si="186">_xlfn.POISSON.DIST(4,K34,FALSE) * _xlfn.POISSON.DIST(2,L34,FALSE)</f>
        <v>1.9187805792624799E-3</v>
      </c>
      <c r="AG34" s="5">
        <f t="shared" ref="AG34:AG49" si="187">_xlfn.POISSON.DIST(4,K34,FALSE) * _xlfn.POISSON.DIST(3,L34,FALSE)</f>
        <v>4.3360564766929373E-4</v>
      </c>
      <c r="AH34" s="5">
        <f t="shared" ref="AH34:AH49" si="188">_xlfn.POISSON.DIST(0,K34,FALSE) * _xlfn.POISSON.DIST(4,L34,FALSE)</f>
        <v>1.6049761237491818E-3</v>
      </c>
      <c r="AI34" s="5">
        <f t="shared" ref="AI34:AI49" si="189">_xlfn.POISSON.DIST(1,K34,FALSE) * _xlfn.POISSON.DIST(4,L34,FALSE)</f>
        <v>1.6432766903386551E-3</v>
      </c>
      <c r="AJ34" s="5">
        <f t="shared" ref="AJ34:AJ49" si="190">_xlfn.POISSON.DIST(2,K34,FALSE) * _xlfn.POISSON.DIST(4,L34,FALSE)</f>
        <v>8.412456238608702E-4</v>
      </c>
      <c r="AK34" s="5">
        <f t="shared" ref="AK34:AK49" si="191">_xlfn.POISSON.DIST(3,K34,FALSE) * _xlfn.POISSON.DIST(4,L34,FALSE)</f>
        <v>2.871069345070629E-4</v>
      </c>
      <c r="AL34" s="5">
        <f t="shared" ref="AL34:AL49" si="192">_xlfn.POISSON.DIST(5,K34,FALSE) * _xlfn.POISSON.DIST(5,L34,FALSE)</f>
        <v>2.0404163297441246E-6</v>
      </c>
      <c r="AM34" s="5">
        <f t="shared" ref="AM34:AM49" si="193">_xlfn.POISSON.DIST(5,K34,FALSE) * _xlfn.POISSON.DIST(0,L34,FALSE)</f>
        <v>1.7098014566946612E-3</v>
      </c>
      <c r="AN34" s="5">
        <f t="shared" ref="AN34:AN49" si="194">_xlfn.POISSON.DIST(5,K34,FALSE) * _xlfn.POISSON.DIST(1,L34,FALSE)</f>
        <v>1.159141763308268E-3</v>
      </c>
      <c r="AO34" s="5">
        <f t="shared" ref="AO34:AO49" si="195">_xlfn.POISSON.DIST(5,K34,FALSE) * _xlfn.POISSON.DIST(2,L34,FALSE)</f>
        <v>3.9291393225352264E-4</v>
      </c>
      <c r="AP34" s="5">
        <f t="shared" ref="AP34:AP49" si="196">_xlfn.POISSON.DIST(5,K34,FALSE) * _xlfn.POISSON.DIST(3,L34,FALSE)</f>
        <v>8.8790611034098816E-5</v>
      </c>
      <c r="AQ34" s="5">
        <f t="shared" ref="AQ34:AQ49" si="197">_xlfn.POISSON.DIST(5,K34,FALSE) * _xlfn.POISSON.DIST(4,L34,FALSE)</f>
        <v>1.5048663257991309E-5</v>
      </c>
      <c r="AR34" s="5">
        <f t="shared" ref="AR34:AR49" si="198">_xlfn.POISSON.DIST(0,K34,FALSE) * _xlfn.POISSON.DIST(5,L34,FALSE)</f>
        <v>2.1761530812434296E-4</v>
      </c>
      <c r="AS34" s="5">
        <f t="shared" ref="AS34:AS49" si="199">_xlfn.POISSON.DIST(1,K34,FALSE) * _xlfn.POISSON.DIST(5,L34,FALSE)</f>
        <v>2.2280840070458351E-4</v>
      </c>
      <c r="AT34" s="5">
        <f t="shared" ref="AT34:AT49" si="200">_xlfn.POISSON.DIST(2,K34,FALSE) * _xlfn.POISSON.DIST(5,L34,FALSE)</f>
        <v>1.140627096788808E-4</v>
      </c>
      <c r="AU34" s="5">
        <f t="shared" ref="AU34:AU49" si="201">_xlfn.POISSON.DIST(3,K34,FALSE) * _xlfn.POISSON.DIST(5,L34,FALSE)</f>
        <v>3.8928220235102986E-5</v>
      </c>
      <c r="AV34" s="5">
        <f t="shared" ref="AV34:AV49" si="202">_xlfn.POISSON.DIST(4,K34,FALSE) * _xlfn.POISSON.DIST(5,L34,FALSE)</f>
        <v>9.9642972817692798E-6</v>
      </c>
      <c r="AW34" s="5">
        <f t="shared" ref="AW34:AW49" si="203">_xlfn.POISSON.DIST(6,K34,FALSE) * _xlfn.POISSON.DIST(6,L34,FALSE)</f>
        <v>3.9341351880797557E-8</v>
      </c>
      <c r="AX34" s="5">
        <f t="shared" ref="AX34:AX49" si="204">_xlfn.POISSON.DIST(6,K34,FALSE) * _xlfn.POISSON.DIST(0,L34,FALSE)</f>
        <v>2.917672561518736E-4</v>
      </c>
      <c r="AY34" s="5">
        <f t="shared" ref="AY34:AY49" si="205">_xlfn.POISSON.DIST(6,K34,FALSE) * _xlfn.POISSON.DIST(1,L34,FALSE)</f>
        <v>1.9780051680696049E-4</v>
      </c>
      <c r="AZ34" s="5">
        <f t="shared" ref="AZ34:AZ49" si="206">_xlfn.POISSON.DIST(6,K34,FALSE) * _xlfn.POISSON.DIST(2,L34,FALSE)</f>
        <v>6.7048381242504646E-5</v>
      </c>
      <c r="BA34" s="5">
        <f t="shared" ref="BA34:BA49" si="207">_xlfn.POISSON.DIST(6,K34,FALSE) * _xlfn.POISSON.DIST(3,L34,FALSE)</f>
        <v>1.5151579648053634E-5</v>
      </c>
      <c r="BB34" s="5">
        <f t="shared" ref="BB34:BB49" si="208">_xlfn.POISSON.DIST(6,K34,FALSE) * _xlfn.POISSON.DIST(4,L34,FALSE)</f>
        <v>2.567963180956476E-6</v>
      </c>
      <c r="BC34" s="5">
        <f t="shared" ref="BC34:BC49" si="209">_xlfn.POISSON.DIST(6,K34,FALSE) * _xlfn.POISSON.DIST(5,L34,FALSE)</f>
        <v>3.4818468051126127E-7</v>
      </c>
      <c r="BD34" s="5">
        <f t="shared" ref="BD34:BD49" si="210">_xlfn.POISSON.DIST(0,K34,FALSE) * _xlfn.POISSON.DIST(6,L34,FALSE)</f>
        <v>2.4588331683625189E-5</v>
      </c>
      <c r="BE34" s="5">
        <f t="shared" ref="BE34:BE49" si="211">_xlfn.POISSON.DIST(1,K34,FALSE) * _xlfn.POISSON.DIST(6,L34,FALSE)</f>
        <v>2.5175098689711763E-5</v>
      </c>
      <c r="BF34" s="5">
        <f t="shared" ref="BF34:BF49" si="212">_xlfn.POISSON.DIST(2,K34,FALSE) * _xlfn.POISSON.DIST(6,L34,FALSE)</f>
        <v>1.288793404513088E-5</v>
      </c>
      <c r="BG34" s="5">
        <f t="shared" ref="BG34:BG49" si="213">_xlfn.POISSON.DIST(3,K34,FALSE) * _xlfn.POISSON.DIST(6,L34,FALSE)</f>
        <v>4.3984956722208154E-6</v>
      </c>
      <c r="BH34" s="5">
        <f t="shared" ref="BH34:BH49" si="214">_xlfn.POISSON.DIST(4,K34,FALSE) * _xlfn.POISSON.DIST(6,L34,FALSE)</f>
        <v>1.1258649433724331E-6</v>
      </c>
      <c r="BI34" s="5">
        <f t="shared" ref="BI34:BI49" si="215">_xlfn.POISSON.DIST(5,K34,FALSE) * _xlfn.POISSON.DIST(6,L34,FALSE)</f>
        <v>2.3054643499512842E-7</v>
      </c>
      <c r="BJ34" s="8">
        <f t="shared" ref="BJ34:BJ49" si="216">SUM(N34,Q34,T34,W34,X34,Y34,AD34,AE34,AF34,AG34,AM34,AN34,AO34,AP34,AQ34,AX34,AY34,AZ34,BA34,BB34,BC34)</f>
        <v>0.42961954049426937</v>
      </c>
      <c r="BK34" s="8">
        <f t="shared" ref="BK34:BK49" si="217">SUM(M34,P34,S34,V34,AC34,AL34,AY34)</f>
        <v>0.33286172027946936</v>
      </c>
      <c r="BL34" s="8">
        <f t="shared" ref="BL34:BL49" si="218">SUM(O34,R34,U34,AA34,AB34,AH34,AI34,AJ34,AK34,AR34,AS34,AT34,AU34,AV34,BD34,BE34,BF34,BG34,BH34,BI34)</f>
        <v>0.22814334839355638</v>
      </c>
      <c r="BM34" s="8">
        <f t="shared" ref="BM34:BM49" si="219">SUM(S34:BI34)</f>
        <v>0.24314940830238355</v>
      </c>
      <c r="BN34" s="8">
        <f t="shared" ref="BN34:BN49" si="220">SUM(M34:R34)</f>
        <v>0.75674717186963203</v>
      </c>
    </row>
    <row r="35" spans="1:66" x14ac:dyDescent="0.25">
      <c r="A35" s="10" t="s">
        <v>28</v>
      </c>
      <c r="B35" t="s">
        <v>302</v>
      </c>
      <c r="C35" t="s">
        <v>746</v>
      </c>
      <c r="D35" t="s">
        <v>775</v>
      </c>
      <c r="E35" s="1">
        <f>VLOOKUP(A35,home!$A$2:$E$670,3,FALSE)</f>
        <v>1.3611111111111101</v>
      </c>
      <c r="F35">
        <f>VLOOKUP(B35,home!$B$2:$E$670,3,FALSE)</f>
        <v>1.53</v>
      </c>
      <c r="G35">
        <f>VLOOKUP(C35,away!$B$2:$E$670,4,FALSE)</f>
        <v>0.55000000000000004</v>
      </c>
      <c r="H35">
        <f>VLOOKUP(A35,away!$A$2:$E$670,3,FALSE)</f>
        <v>1.1666666666666701</v>
      </c>
      <c r="I35">
        <f>VLOOKUP(C35,away!$B$2:$E$670,3,FALSE)</f>
        <v>1.1000000000000001</v>
      </c>
      <c r="J35">
        <f>VLOOKUP(B35,home!$B$2:$E$670,4,FALSE)</f>
        <v>0.72</v>
      </c>
      <c r="K35" s="3">
        <f t="shared" si="166"/>
        <v>1.1453749999999991</v>
      </c>
      <c r="L35" s="3">
        <f t="shared" si="167"/>
        <v>0.92400000000000271</v>
      </c>
      <c r="M35" s="5">
        <f t="shared" si="2"/>
        <v>0.12626467246939996</v>
      </c>
      <c r="N35" s="5">
        <f t="shared" si="168"/>
        <v>0.14462039922963885</v>
      </c>
      <c r="O35" s="5">
        <f t="shared" si="169"/>
        <v>0.11666855736172592</v>
      </c>
      <c r="P35" s="5">
        <f t="shared" si="170"/>
        <v>0.1336292488881867</v>
      </c>
      <c r="Q35" s="5">
        <f t="shared" si="171"/>
        <v>8.2822294883823755E-2</v>
      </c>
      <c r="R35" s="5">
        <f t="shared" si="172"/>
        <v>5.3900873501117531E-2</v>
      </c>
      <c r="S35" s="5">
        <f t="shared" si="173"/>
        <v>3.5355843818365956E-2</v>
      </c>
      <c r="T35" s="5">
        <f t="shared" si="174"/>
        <v>7.6527800472653368E-2</v>
      </c>
      <c r="U35" s="5">
        <f t="shared" si="175"/>
        <v>6.173671298634243E-2</v>
      </c>
      <c r="V35" s="5">
        <f t="shared" si="176"/>
        <v>4.157558493648664E-3</v>
      </c>
      <c r="W35" s="5">
        <f t="shared" si="177"/>
        <v>3.1620862000853192E-2</v>
      </c>
      <c r="X35" s="5">
        <f t="shared" si="178"/>
        <v>2.9217676488788435E-2</v>
      </c>
      <c r="Y35" s="5">
        <f t="shared" si="179"/>
        <v>1.3498566537820295E-2</v>
      </c>
      <c r="Z35" s="5">
        <f t="shared" si="180"/>
        <v>1.6601469038344249E-2</v>
      </c>
      <c r="AA35" s="5">
        <f t="shared" si="181"/>
        <v>1.9014907599793528E-2</v>
      </c>
      <c r="AB35" s="5">
        <f t="shared" si="182"/>
        <v>1.0889599896056749E-2</v>
      </c>
      <c r="AC35" s="5">
        <f t="shared" si="183"/>
        <v>2.7500339557052941E-4</v>
      </c>
      <c r="AD35" s="5">
        <f t="shared" si="184"/>
        <v>9.0544362035567989E-3</v>
      </c>
      <c r="AE35" s="5">
        <f t="shared" si="185"/>
        <v>8.3662990520865059E-3</v>
      </c>
      <c r="AF35" s="5">
        <f t="shared" si="186"/>
        <v>3.8652301620639771E-3</v>
      </c>
      <c r="AG35" s="5">
        <f t="shared" si="187"/>
        <v>1.1904908899157086E-3</v>
      </c>
      <c r="AH35" s="5">
        <f t="shared" si="188"/>
        <v>3.8349393478575317E-3</v>
      </c>
      <c r="AI35" s="5">
        <f t="shared" si="189"/>
        <v>4.3924436555523166E-3</v>
      </c>
      <c r="AJ35" s="5">
        <f t="shared" si="190"/>
        <v>2.5154975759891156E-3</v>
      </c>
      <c r="AK35" s="5">
        <f t="shared" si="191"/>
        <v>9.6039601203284388E-4</v>
      </c>
      <c r="AL35" s="5">
        <f t="shared" si="192"/>
        <v>1.1641735244890986E-5</v>
      </c>
      <c r="AM35" s="5">
        <f t="shared" si="193"/>
        <v>2.0741449733297718E-3</v>
      </c>
      <c r="AN35" s="5">
        <f t="shared" si="194"/>
        <v>1.9165099553567148E-3</v>
      </c>
      <c r="AO35" s="5">
        <f t="shared" si="195"/>
        <v>8.8542759937480483E-4</v>
      </c>
      <c r="AP35" s="5">
        <f t="shared" si="196"/>
        <v>2.7271170060744069E-4</v>
      </c>
      <c r="AQ35" s="5">
        <f t="shared" si="197"/>
        <v>6.2996402840318969E-5</v>
      </c>
      <c r="AR35" s="5">
        <f t="shared" si="198"/>
        <v>7.0869679148407433E-4</v>
      </c>
      <c r="AS35" s="5">
        <f t="shared" si="199"/>
        <v>8.117235875460708E-4</v>
      </c>
      <c r="AT35" s="5">
        <f t="shared" si="200"/>
        <v>4.6486395204279013E-4</v>
      </c>
      <c r="AU35" s="5">
        <f t="shared" si="201"/>
        <v>1.7748118302367014E-4</v>
      </c>
      <c r="AV35" s="5">
        <f t="shared" si="202"/>
        <v>5.0820627501434004E-5</v>
      </c>
      <c r="AW35" s="5">
        <f t="shared" si="203"/>
        <v>3.4224324765700407E-7</v>
      </c>
      <c r="AX35" s="5">
        <f t="shared" si="204"/>
        <v>3.9594563313793117E-4</v>
      </c>
      <c r="AY35" s="5">
        <f t="shared" si="205"/>
        <v>3.6585376501944945E-4</v>
      </c>
      <c r="AZ35" s="5">
        <f t="shared" si="206"/>
        <v>1.6902443943898614E-4</v>
      </c>
      <c r="BA35" s="5">
        <f t="shared" si="207"/>
        <v>5.2059527347207891E-5</v>
      </c>
      <c r="BB35" s="5">
        <f t="shared" si="208"/>
        <v>1.2025750817205054E-5</v>
      </c>
      <c r="BC35" s="5">
        <f t="shared" si="209"/>
        <v>2.2223587510195017E-6</v>
      </c>
      <c r="BD35" s="5">
        <f t="shared" si="210"/>
        <v>1.091393058885477E-4</v>
      </c>
      <c r="BE35" s="5">
        <f t="shared" si="211"/>
        <v>1.2500543248209522E-4</v>
      </c>
      <c r="BF35" s="5">
        <f t="shared" si="212"/>
        <v>7.1589048614589861E-5</v>
      </c>
      <c r="BG35" s="5">
        <f t="shared" si="213"/>
        <v>2.7332102185645269E-5</v>
      </c>
      <c r="BH35" s="5">
        <f t="shared" si="214"/>
        <v>7.8263766352208556E-6</v>
      </c>
      <c r="BI35" s="5">
        <f t="shared" si="215"/>
        <v>1.7928272277132161E-6</v>
      </c>
      <c r="BJ35" s="8">
        <f t="shared" si="216"/>
        <v>0.40699297802722167</v>
      </c>
      <c r="BK35" s="8">
        <f t="shared" si="217"/>
        <v>0.30005982256543612</v>
      </c>
      <c r="BL35" s="8">
        <f t="shared" si="218"/>
        <v>0.27647019917109994</v>
      </c>
      <c r="BM35" s="8">
        <f t="shared" si="219"/>
        <v>0.34185291094643744</v>
      </c>
      <c r="BN35" s="8">
        <f t="shared" si="220"/>
        <v>0.65790604633389271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775</v>
      </c>
      <c r="E36" s="1">
        <f>VLOOKUP(A36,home!$A$2:$E$670,3,FALSE)</f>
        <v>1.80555555555556</v>
      </c>
      <c r="F36">
        <f>VLOOKUP(B36,home!$B$2:$E$670,3,FALSE)</f>
        <v>1.71</v>
      </c>
      <c r="G36">
        <f>VLOOKUP(C36,away!$B$2:$E$670,4,FALSE)</f>
        <v>0.55000000000000004</v>
      </c>
      <c r="H36">
        <f>VLOOKUP(A36,away!$A$2:$E$670,3,FALSE)</f>
        <v>1.2361111111111101</v>
      </c>
      <c r="I36">
        <f>VLOOKUP(C36,away!$B$2:$E$670,3,FALSE)</f>
        <v>0.28000000000000003</v>
      </c>
      <c r="J36">
        <f>VLOOKUP(B36,home!$B$2:$E$670,4,FALSE)</f>
        <v>0.65</v>
      </c>
      <c r="K36" s="3">
        <f t="shared" si="166"/>
        <v>1.6981250000000043</v>
      </c>
      <c r="L36" s="3">
        <f t="shared" si="167"/>
        <v>0.22497222222222207</v>
      </c>
      <c r="M36" s="5">
        <f t="shared" si="2"/>
        <v>0.14615359024846553</v>
      </c>
      <c r="N36" s="5">
        <f t="shared" si="168"/>
        <v>0.24818706544067615</v>
      </c>
      <c r="O36" s="5">
        <f t="shared" si="169"/>
        <v>3.2880497983953379E-2</v>
      </c>
      <c r="P36" s="5">
        <f t="shared" si="170"/>
        <v>5.5835195639000974E-2</v>
      </c>
      <c r="Q36" s="5">
        <f t="shared" si="171"/>
        <v>0.21072633025072468</v>
      </c>
      <c r="R36" s="5">
        <f t="shared" si="172"/>
        <v>3.6985993496116421E-3</v>
      </c>
      <c r="S36" s="5">
        <f t="shared" si="173"/>
        <v>5.3326932762061338E-3</v>
      </c>
      <c r="T36" s="5">
        <f t="shared" si="174"/>
        <v>4.7407570797239396E-2</v>
      </c>
      <c r="U36" s="5">
        <f t="shared" si="175"/>
        <v>6.280684020559286E-3</v>
      </c>
      <c r="V36" s="5">
        <f t="shared" si="176"/>
        <v>2.2636154492116229E-4</v>
      </c>
      <c r="W36" s="5">
        <f t="shared" si="177"/>
        <v>0.11927988318567091</v>
      </c>
      <c r="X36" s="5">
        <f t="shared" si="178"/>
        <v>2.6834660386687449E-2</v>
      </c>
      <c r="Y36" s="5">
        <f t="shared" si="179"/>
        <v>3.0185265898858542E-3</v>
      </c>
      <c r="Z36" s="5">
        <f t="shared" si="180"/>
        <v>2.7736070493059896E-4</v>
      </c>
      <c r="AA36" s="5">
        <f t="shared" si="181"/>
        <v>4.709931470602745E-4</v>
      </c>
      <c r="AB36" s="5">
        <f t="shared" si="182"/>
        <v>3.9990261892586547E-4</v>
      </c>
      <c r="AC36" s="5">
        <f t="shared" si="183"/>
        <v>5.4048198218792508E-6</v>
      </c>
      <c r="AD36" s="5">
        <f t="shared" si="184"/>
        <v>5.0638037908666972E-2</v>
      </c>
      <c r="AE36" s="5">
        <f t="shared" si="185"/>
        <v>1.1392151917285933E-2</v>
      </c>
      <c r="AF36" s="5">
        <f t="shared" si="186"/>
        <v>1.2814588663624818E-3</v>
      </c>
      <c r="AG36" s="5">
        <f t="shared" si="187"/>
        <v>9.6097549617312408E-5</v>
      </c>
      <c r="AH36" s="5">
        <f t="shared" si="188"/>
        <v>1.5599613536339708E-5</v>
      </c>
      <c r="AI36" s="5">
        <f t="shared" si="189"/>
        <v>2.6490093736396932E-5</v>
      </c>
      <c r="AJ36" s="5">
        <f t="shared" si="190"/>
        <v>2.2491745213059584E-5</v>
      </c>
      <c r="AK36" s="5">
        <f t="shared" si="191"/>
        <v>1.27312649466423E-5</v>
      </c>
      <c r="AL36" s="5">
        <f t="shared" si="192"/>
        <v>8.2592339096191829E-8</v>
      </c>
      <c r="AM36" s="5">
        <f t="shared" si="193"/>
        <v>1.7197943624731073E-2</v>
      </c>
      <c r="AN36" s="5">
        <f t="shared" si="194"/>
        <v>3.8690595949082461E-3</v>
      </c>
      <c r="AO36" s="5">
        <f t="shared" si="195"/>
        <v>4.3521546748835925E-4</v>
      </c>
      <c r="AP36" s="5">
        <f t="shared" si="196"/>
        <v>3.2637130288779825E-5</v>
      </c>
      <c r="AQ36" s="5">
        <f t="shared" si="197"/>
        <v>1.8356119320057462E-6</v>
      </c>
      <c r="AR36" s="5">
        <f t="shared" si="198"/>
        <v>7.0189594461564007E-7</v>
      </c>
      <c r="AS36" s="5">
        <f t="shared" si="199"/>
        <v>1.191907050950437E-6</v>
      </c>
      <c r="AT36" s="5">
        <f t="shared" si="200"/>
        <v>1.0120035804476081E-6</v>
      </c>
      <c r="AU36" s="5">
        <f t="shared" si="201"/>
        <v>5.7283619334919954E-7</v>
      </c>
      <c r="AV36" s="5">
        <f t="shared" si="202"/>
        <v>2.4318686520777793E-7</v>
      </c>
      <c r="AW36" s="5">
        <f t="shared" si="203"/>
        <v>8.7646750469808055E-10</v>
      </c>
      <c r="AX36" s="5">
        <f t="shared" si="204"/>
        <v>4.8673763362910823E-3</v>
      </c>
      <c r="AY36" s="5">
        <f t="shared" si="205"/>
        <v>1.0950244707672626E-3</v>
      </c>
      <c r="AZ36" s="5">
        <f t="shared" si="206"/>
        <v>1.2317504428811186E-4</v>
      </c>
      <c r="BA36" s="5">
        <f t="shared" si="207"/>
        <v>9.2369878119390535E-6</v>
      </c>
      <c r="BB36" s="5">
        <f t="shared" si="208"/>
        <v>5.1951641867287706E-7</v>
      </c>
      <c r="BC36" s="5">
        <f t="shared" si="209"/>
        <v>2.3375352637953494E-8</v>
      </c>
      <c r="BD36" s="5">
        <f t="shared" si="210"/>
        <v>2.6317848404824401E-8</v>
      </c>
      <c r="BE36" s="5">
        <f t="shared" si="211"/>
        <v>4.4690996322442552E-8</v>
      </c>
      <c r="BF36" s="5">
        <f t="shared" si="212"/>
        <v>3.7945449065023987E-8</v>
      </c>
      <c r="BG36" s="5">
        <f t="shared" si="213"/>
        <v>2.1478705231181336E-8</v>
      </c>
      <c r="BH36" s="5">
        <f t="shared" si="214"/>
        <v>9.1183815801749724E-9</v>
      </c>
      <c r="BI36" s="5">
        <f t="shared" si="215"/>
        <v>3.0968303441669345E-9</v>
      </c>
      <c r="BJ36" s="8">
        <f t="shared" si="216"/>
        <v>0.74649383005309533</v>
      </c>
      <c r="BK36" s="8">
        <f t="shared" si="217"/>
        <v>0.20864835259152206</v>
      </c>
      <c r="BL36" s="8">
        <f t="shared" si="218"/>
        <v>4.38118543153884E-2</v>
      </c>
      <c r="BM36" s="8">
        <f t="shared" si="219"/>
        <v>0.30065509515820438</v>
      </c>
      <c r="BN36" s="8">
        <f t="shared" si="220"/>
        <v>0.69748127891243228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775</v>
      </c>
      <c r="E37" s="1">
        <f>VLOOKUP(A37,home!$A$2:$E$670,3,FALSE)</f>
        <v>1.72151898734177</v>
      </c>
      <c r="F37">
        <f>VLOOKUP(B37,home!$B$2:$E$670,3,FALSE)</f>
        <v>2.2000000000000002</v>
      </c>
      <c r="G37">
        <f>VLOOKUP(C37,away!$B$2:$E$670,4,FALSE)</f>
        <v>0.57999999999999996</v>
      </c>
      <c r="H37">
        <f>VLOOKUP(A37,away!$A$2:$E$670,3,FALSE)</f>
        <v>1.48101265822785</v>
      </c>
      <c r="I37">
        <f>VLOOKUP(C37,away!$B$2:$E$670,3,FALSE)</f>
        <v>1.02</v>
      </c>
      <c r="J37">
        <f>VLOOKUP(B37,home!$B$2:$E$670,4,FALSE)</f>
        <v>0.21</v>
      </c>
      <c r="K37" s="3">
        <f t="shared" si="166"/>
        <v>2.1966582278480988</v>
      </c>
      <c r="L37" s="3">
        <f t="shared" si="167"/>
        <v>0.31723291139240545</v>
      </c>
      <c r="M37" s="5">
        <f t="shared" si="2"/>
        <v>8.09526276487222E-2</v>
      </c>
      <c r="N37" s="5">
        <f t="shared" si="168"/>
        <v>0.17782525559048909</v>
      </c>
      <c r="O37" s="5">
        <f t="shared" si="169"/>
        <v>2.5680837753869475E-2</v>
      </c>
      <c r="P37" s="5">
        <f t="shared" si="170"/>
        <v>5.6412023550069468E-2</v>
      </c>
      <c r="Q37" s="5">
        <f t="shared" si="171"/>
        <v>0.19531065540601952</v>
      </c>
      <c r="R37" s="5">
        <f t="shared" si="172"/>
        <v>4.073403463828007E-3</v>
      </c>
      <c r="S37" s="5">
        <f t="shared" si="173"/>
        <v>9.8277118774409075E-3</v>
      </c>
      <c r="T37" s="5">
        <f t="shared" si="174"/>
        <v>6.1958967840410419E-2</v>
      </c>
      <c r="U37" s="5">
        <f t="shared" si="175"/>
        <v>8.947875234162737E-3</v>
      </c>
      <c r="V37" s="5">
        <f t="shared" si="176"/>
        <v>7.6094038640750505E-4</v>
      </c>
      <c r="W37" s="5">
        <f t="shared" si="177"/>
        <v>0.14301025272801249</v>
      </c>
      <c r="X37" s="5">
        <f t="shared" si="178"/>
        <v>4.5367558831871088E-2</v>
      </c>
      <c r="Y37" s="5">
        <f t="shared" si="179"/>
        <v>7.1960413855003498E-3</v>
      </c>
      <c r="Z37" s="5">
        <f t="shared" si="180"/>
        <v>4.3073921336868922E-4</v>
      </c>
      <c r="AA37" s="5">
        <f t="shared" si="181"/>
        <v>9.4618683710314885E-4</v>
      </c>
      <c r="AB37" s="5">
        <f t="shared" si="182"/>
        <v>1.0392245504021007E-3</v>
      </c>
      <c r="AC37" s="5">
        <f t="shared" si="183"/>
        <v>3.3141440436381498E-5</v>
      </c>
      <c r="AD37" s="5">
        <f t="shared" si="184"/>
        <v>7.8536162080406202E-2</v>
      </c>
      <c r="AE37" s="5">
        <f t="shared" si="185"/>
        <v>2.4914255346353088E-2</v>
      </c>
      <c r="AF37" s="5">
        <f t="shared" si="186"/>
        <v>3.9518108793486955E-3</v>
      </c>
      <c r="AG37" s="5">
        <f t="shared" si="187"/>
        <v>4.1788149017598958E-4</v>
      </c>
      <c r="AH37" s="5">
        <f t="shared" si="188"/>
        <v>3.4161163676955941E-5</v>
      </c>
      <c r="AI37" s="5">
        <f t="shared" si="189"/>
        <v>7.5040401263850868E-5</v>
      </c>
      <c r="AJ37" s="5">
        <f t="shared" si="190"/>
        <v>8.2419057428630466E-5</v>
      </c>
      <c r="AK37" s="5">
        <f t="shared" si="191"/>
        <v>6.034883354402868E-5</v>
      </c>
      <c r="AL37" s="5">
        <f t="shared" si="192"/>
        <v>9.237875397908166E-7</v>
      </c>
      <c r="AM37" s="5">
        <f t="shared" si="193"/>
        <v>3.4503421323507207E-2</v>
      </c>
      <c r="AN37" s="5">
        <f t="shared" si="194"/>
        <v>1.0945620799454993E-2</v>
      </c>
      <c r="AO37" s="5">
        <f t="shared" si="195"/>
        <v>1.7361555766041877E-3</v>
      </c>
      <c r="AP37" s="5">
        <f t="shared" si="196"/>
        <v>1.8358856273210228E-4</v>
      </c>
      <c r="AQ37" s="5">
        <f t="shared" si="197"/>
        <v>1.4560083563463011E-5</v>
      </c>
      <c r="AR37" s="5">
        <f t="shared" si="198"/>
        <v>2.1674090819586456E-6</v>
      </c>
      <c r="AS37" s="5">
        <f t="shared" si="199"/>
        <v>4.7610569929971525E-6</v>
      </c>
      <c r="AT37" s="5">
        <f t="shared" si="200"/>
        <v>5.2292075084604636E-6</v>
      </c>
      <c r="AU37" s="5">
        <f t="shared" si="201"/>
        <v>3.8289272328615769E-6</v>
      </c>
      <c r="AV37" s="5">
        <f t="shared" si="202"/>
        <v>2.1027111274742601E-6</v>
      </c>
      <c r="AW37" s="5">
        <f t="shared" si="203"/>
        <v>1.7881762719877034E-8</v>
      </c>
      <c r="AX37" s="5">
        <f t="shared" si="204"/>
        <v>1.2632037389865272E-2</v>
      </c>
      <c r="AY37" s="5">
        <f t="shared" si="205"/>
        <v>4.0072979980046823E-3</v>
      </c>
      <c r="AZ37" s="5">
        <f t="shared" si="206"/>
        <v>6.3562340536199135E-4</v>
      </c>
      <c r="BA37" s="5">
        <f t="shared" si="207"/>
        <v>6.7213554477379872E-5</v>
      </c>
      <c r="BB37" s="5">
        <f t="shared" si="208"/>
        <v>5.3305878929728148E-6</v>
      </c>
      <c r="BC37" s="5">
        <f t="shared" si="209"/>
        <v>3.3820758334417498E-7</v>
      </c>
      <c r="BD37" s="5">
        <f t="shared" si="210"/>
        <v>1.1459558220801359E-7</v>
      </c>
      <c r="BE37" s="5">
        <f t="shared" si="211"/>
        <v>2.5172732853227623E-7</v>
      </c>
      <c r="BF37" s="5">
        <f t="shared" si="212"/>
        <v>2.7647945369732313E-7</v>
      </c>
      <c r="BG37" s="5">
        <f t="shared" si="213"/>
        <v>2.0244362226505738E-7</v>
      </c>
      <c r="BH37" s="5">
        <f t="shared" si="214"/>
        <v>1.1117486213097777E-7</v>
      </c>
      <c r="BI37" s="5">
        <f t="shared" si="215"/>
        <v>4.8842635125978034E-8</v>
      </c>
      <c r="BJ37" s="8">
        <f t="shared" si="216"/>
        <v>0.80322002906763468</v>
      </c>
      <c r="BK37" s="8">
        <f t="shared" si="217"/>
        <v>0.15199466668862091</v>
      </c>
      <c r="BL37" s="8">
        <f t="shared" si="218"/>
        <v>4.0958591870706648E-2</v>
      </c>
      <c r="BM37" s="8">
        <f t="shared" si="219"/>
        <v>0.45234194331109101</v>
      </c>
      <c r="BN37" s="8">
        <f t="shared" si="220"/>
        <v>0.54025480341299781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775</v>
      </c>
      <c r="E38" s="1">
        <f>VLOOKUP(A38,home!$A$2:$E$670,3,FALSE)</f>
        <v>1.46835443037975</v>
      </c>
      <c r="F38">
        <f>VLOOKUP(B38,home!$B$2:$E$670,3,FALSE)</f>
        <v>0.95</v>
      </c>
      <c r="G38">
        <f>VLOOKUP(C38,away!$B$2:$E$670,4,FALSE)</f>
        <v>0.51</v>
      </c>
      <c r="H38">
        <f>VLOOKUP(A38,away!$A$2:$E$670,3,FALSE)</f>
        <v>1.16455696202532</v>
      </c>
      <c r="I38">
        <f>VLOOKUP(C38,away!$B$2:$E$670,3,FALSE)</f>
        <v>2.38</v>
      </c>
      <c r="J38">
        <f>VLOOKUP(B38,home!$B$2:$E$670,4,FALSE)</f>
        <v>0.54</v>
      </c>
      <c r="K38" s="3">
        <f t="shared" si="166"/>
        <v>0.71141772151898885</v>
      </c>
      <c r="L38" s="3">
        <f t="shared" si="167"/>
        <v>1.4966886075949413</v>
      </c>
      <c r="M38" s="5">
        <f t="shared" si="2"/>
        <v>0.10990858225668683</v>
      </c>
      <c r="N38" s="5">
        <f t="shared" si="168"/>
        <v>7.8190913164434495E-2</v>
      </c>
      <c r="O38" s="5">
        <f t="shared" si="169"/>
        <v>0.16449892294049467</v>
      </c>
      <c r="P38" s="5">
        <f t="shared" si="170"/>
        <v>0.11702744895065442</v>
      </c>
      <c r="Q38" s="5">
        <f t="shared" si="171"/>
        <v>2.7813200643465548E-2</v>
      </c>
      <c r="R38" s="5">
        <f t="shared" si="172"/>
        <v>0.12310183196333828</v>
      </c>
      <c r="S38" s="5">
        <f t="shared" si="173"/>
        <v>3.1151852582159946E-2</v>
      </c>
      <c r="T38" s="5">
        <f t="shared" si="174"/>
        <v>4.1627700543827174E-2</v>
      </c>
      <c r="U38" s="5">
        <f t="shared" si="175"/>
        <v>8.7576824810171539E-2</v>
      </c>
      <c r="V38" s="5">
        <f t="shared" si="176"/>
        <v>3.6855092183821982E-3</v>
      </c>
      <c r="W38" s="5">
        <f t="shared" si="177"/>
        <v>6.595601276641579E-3</v>
      </c>
      <c r="X38" s="5">
        <f t="shared" si="178"/>
        <v>9.8715612909881009E-3</v>
      </c>
      <c r="Y38" s="5">
        <f t="shared" si="179"/>
        <v>7.3873266616985523E-3</v>
      </c>
      <c r="Z38" s="5">
        <f t="shared" si="180"/>
        <v>6.1415036491198408E-2</v>
      </c>
      <c r="AA38" s="5">
        <f t="shared" si="181"/>
        <v>4.3691745327573923E-2</v>
      </c>
      <c r="AB38" s="5">
        <f t="shared" si="182"/>
        <v>1.5541540955065283E-2</v>
      </c>
      <c r="AC38" s="5">
        <f t="shared" si="183"/>
        <v>2.4526391220756351E-4</v>
      </c>
      <c r="AD38" s="5">
        <f t="shared" si="184"/>
        <v>1.1730569080690215E-3</v>
      </c>
      <c r="AE38" s="5">
        <f t="shared" si="185"/>
        <v>1.7557009103674507E-3</v>
      </c>
      <c r="AF38" s="5">
        <f t="shared" si="186"/>
        <v>1.3138687754455157E-3</v>
      </c>
      <c r="AG38" s="5">
        <f t="shared" si="187"/>
        <v>6.5548414269467315E-4</v>
      </c>
      <c r="AH38" s="5">
        <f t="shared" si="188"/>
        <v>2.2979796362851058E-2</v>
      </c>
      <c r="AI38" s="5">
        <f t="shared" si="189"/>
        <v>1.6348234369429844E-2</v>
      </c>
      <c r="AJ38" s="5">
        <f t="shared" si="190"/>
        <v>5.8152118229791022E-3</v>
      </c>
      <c r="AK38" s="5">
        <f t="shared" si="191"/>
        <v>1.3790149150846927E-3</v>
      </c>
      <c r="AL38" s="5">
        <f t="shared" si="192"/>
        <v>1.044599407106342E-5</v>
      </c>
      <c r="AM38" s="5">
        <f t="shared" si="193"/>
        <v>1.6690669455011469E-4</v>
      </c>
      <c r="AN38" s="5">
        <f t="shared" si="194"/>
        <v>2.4980734826448534E-4</v>
      </c>
      <c r="AO38" s="5">
        <f t="shared" si="195"/>
        <v>1.8694190612047857E-4</v>
      </c>
      <c r="AP38" s="5">
        <f t="shared" si="196"/>
        <v>9.3264607057534456E-5</v>
      </c>
      <c r="AQ38" s="5">
        <f t="shared" si="197"/>
        <v>3.4897018718707636E-5</v>
      </c>
      <c r="AR38" s="5">
        <f t="shared" si="198"/>
        <v>6.8787198842261655E-3</v>
      </c>
      <c r="AS38" s="5">
        <f t="shared" si="199"/>
        <v>4.8936432270035406E-3</v>
      </c>
      <c r="AT38" s="5">
        <f t="shared" si="200"/>
        <v>1.7407122572408453E-3</v>
      </c>
      <c r="AU38" s="5">
        <f t="shared" si="201"/>
        <v>4.1279118262215278E-4</v>
      </c>
      <c r="AV38" s="5">
        <f t="shared" si="202"/>
        <v>7.3416740651045177E-5</v>
      </c>
      <c r="AW38" s="5">
        <f t="shared" si="203"/>
        <v>3.0896081816108066E-7</v>
      </c>
      <c r="AX38" s="5">
        <f t="shared" si="204"/>
        <v>1.979006339051806E-5</v>
      </c>
      <c r="AY38" s="5">
        <f t="shared" si="205"/>
        <v>2.9619562420170097E-5</v>
      </c>
      <c r="AZ38" s="5">
        <f t="shared" si="206"/>
        <v>2.2165630818107919E-5</v>
      </c>
      <c r="BA38" s="5">
        <f t="shared" si="207"/>
        <v>1.1058349041872489E-5</v>
      </c>
      <c r="BB38" s="5">
        <f t="shared" si="208"/>
        <v>4.1377262574447457E-6</v>
      </c>
      <c r="BC38" s="5">
        <f t="shared" si="209"/>
        <v>1.2385775501728002E-6</v>
      </c>
      <c r="BD38" s="5">
        <f t="shared" si="210"/>
        <v>1.7158836142596846E-3</v>
      </c>
      <c r="BE38" s="5">
        <f t="shared" si="211"/>
        <v>1.2207100112483923E-3</v>
      </c>
      <c r="BF38" s="5">
        <f t="shared" si="212"/>
        <v>4.3421736741887525E-4</v>
      </c>
      <c r="BG38" s="5">
        <f t="shared" si="213"/>
        <v>1.0296997672436996E-4</v>
      </c>
      <c r="BH38" s="5">
        <f t="shared" si="214"/>
        <v>1.8313666556528647E-5</v>
      </c>
      <c r="BI38" s="5">
        <f t="shared" si="215"/>
        <v>2.605733386860824E-6</v>
      </c>
      <c r="BJ38" s="8">
        <f t="shared" si="216"/>
        <v>0.17720424180182165</v>
      </c>
      <c r="BK38" s="8">
        <f t="shared" si="217"/>
        <v>0.26205872247658218</v>
      </c>
      <c r="BL38" s="8">
        <f t="shared" si="218"/>
        <v>0.49842710712832689</v>
      </c>
      <c r="BM38" s="8">
        <f t="shared" si="219"/>
        <v>0.37853489737725293</v>
      </c>
      <c r="BN38" s="8">
        <f t="shared" si="220"/>
        <v>0.62054089991907424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775</v>
      </c>
      <c r="E39" s="1">
        <f>VLOOKUP(A39,home!$A$2:$E$670,3,FALSE)</f>
        <v>1.80555555555556</v>
      </c>
      <c r="F39">
        <f>VLOOKUP(B39,home!$B$2:$E$670,3,FALSE)</f>
        <v>2.4700000000000002</v>
      </c>
      <c r="G39">
        <f>VLOOKUP(C39,away!$B$2:$E$670,4,FALSE)</f>
        <v>1.1100000000000001</v>
      </c>
      <c r="H39">
        <f>VLOOKUP(A39,away!$A$2:$E$670,3,FALSE)</f>
        <v>1.2361111111111101</v>
      </c>
      <c r="I39">
        <f>VLOOKUP(C39,away!$B$2:$E$670,3,FALSE)</f>
        <v>0.92</v>
      </c>
      <c r="J39">
        <f>VLOOKUP(B39,home!$B$2:$E$670,4,FALSE)</f>
        <v>0.15</v>
      </c>
      <c r="K39" s="3">
        <f t="shared" si="166"/>
        <v>4.9502916666666801</v>
      </c>
      <c r="L39" s="3">
        <f t="shared" si="167"/>
        <v>0.17058333333333317</v>
      </c>
      <c r="M39" s="5">
        <f t="shared" si="2"/>
        <v>5.9707961620019002E-3</v>
      </c>
      <c r="N39" s="5">
        <f t="shared" si="168"/>
        <v>2.9557182484123402E-2</v>
      </c>
      <c r="O39" s="5">
        <f t="shared" si="169"/>
        <v>1.0185183119681563E-3</v>
      </c>
      <c r="P39" s="5">
        <f t="shared" si="170"/>
        <v>5.041962712083378E-3</v>
      </c>
      <c r="Q39" s="5">
        <f t="shared" si="171"/>
        <v>7.3158337070651225E-2</v>
      </c>
      <c r="R39" s="5">
        <f t="shared" si="172"/>
        <v>8.6871124358283927E-5</v>
      </c>
      <c r="S39" s="5">
        <f t="shared" si="173"/>
        <v>1.0644052861752632E-3</v>
      </c>
      <c r="T39" s="5">
        <f t="shared" si="174"/>
        <v>1.247959299863524E-2</v>
      </c>
      <c r="U39" s="5">
        <f t="shared" si="175"/>
        <v>4.3003740298477774E-4</v>
      </c>
      <c r="V39" s="5">
        <f t="shared" si="176"/>
        <v>9.9869275159906255E-5</v>
      </c>
      <c r="W39" s="5">
        <f t="shared" si="177"/>
        <v>0.12071836878267897</v>
      </c>
      <c r="X39" s="5">
        <f t="shared" si="178"/>
        <v>2.0592541741511965E-2</v>
      </c>
      <c r="Y39" s="5">
        <f t="shared" si="179"/>
        <v>1.7563722060364563E-3</v>
      </c>
      <c r="Z39" s="5">
        <f t="shared" si="180"/>
        <v>4.939588654483532E-6</v>
      </c>
      <c r="AA39" s="5">
        <f t="shared" si="181"/>
        <v>2.4452404553051102E-5</v>
      </c>
      <c r="AB39" s="5">
        <f t="shared" si="182"/>
        <v>6.0523267244465635E-5</v>
      </c>
      <c r="AC39" s="5">
        <f t="shared" si="183"/>
        <v>5.2708335263933099E-6</v>
      </c>
      <c r="AD39" s="5">
        <f t="shared" si="184"/>
        <v>0.14939778374962268</v>
      </c>
      <c r="AE39" s="5">
        <f t="shared" si="185"/>
        <v>2.5484771944623109E-2</v>
      </c>
      <c r="AF39" s="5">
        <f t="shared" si="186"/>
        <v>2.1736386737768107E-3</v>
      </c>
      <c r="AG39" s="5">
        <f t="shared" si="187"/>
        <v>1.2359551014503139E-4</v>
      </c>
      <c r="AH39" s="5">
        <f t="shared" si="188"/>
        <v>2.1065287449432863E-7</v>
      </c>
      <c r="AI39" s="5">
        <f t="shared" si="189"/>
        <v>1.0427931691686568E-6</v>
      </c>
      <c r="AJ39" s="5">
        <f t="shared" si="190"/>
        <v>2.5810651676962701E-6</v>
      </c>
      <c r="AK39" s="5">
        <f t="shared" si="191"/>
        <v>4.2590084635901618E-6</v>
      </c>
      <c r="AL39" s="5">
        <f t="shared" si="192"/>
        <v>1.7803552746147522E-7</v>
      </c>
      <c r="AM39" s="5">
        <f t="shared" si="193"/>
        <v>0.14791252078284556</v>
      </c>
      <c r="AN39" s="5">
        <f t="shared" si="194"/>
        <v>2.5231410836873712E-2</v>
      </c>
      <c r="AO39" s="5">
        <f t="shared" si="195"/>
        <v>2.1520290826283518E-3</v>
      </c>
      <c r="AP39" s="5">
        <f t="shared" si="196"/>
        <v>1.2236676478167318E-4</v>
      </c>
      <c r="AQ39" s="5">
        <f t="shared" si="197"/>
        <v>5.2184326564184298E-6</v>
      </c>
      <c r="AR39" s="5">
        <f t="shared" si="198"/>
        <v>7.1867739014981705E-9</v>
      </c>
      <c r="AS39" s="5">
        <f t="shared" si="199"/>
        <v>3.5576626954803975E-8</v>
      </c>
      <c r="AT39" s="5">
        <f t="shared" si="200"/>
        <v>8.8057339971237654E-8</v>
      </c>
      <c r="AU39" s="5">
        <f t="shared" si="201"/>
        <v>1.4530317208281754E-7</v>
      </c>
      <c r="AV39" s="5">
        <f t="shared" si="202"/>
        <v>1.7982327047545157E-7</v>
      </c>
      <c r="AW39" s="5">
        <f t="shared" si="203"/>
        <v>4.1761064397235263E-9</v>
      </c>
      <c r="AX39" s="5">
        <f t="shared" si="204"/>
        <v>0.12203501983783041</v>
      </c>
      <c r="AY39" s="5">
        <f t="shared" si="205"/>
        <v>2.0817140467336549E-2</v>
      </c>
      <c r="AZ39" s="5">
        <f t="shared" si="206"/>
        <v>1.7755286056932449E-3</v>
      </c>
      <c r="BA39" s="5">
        <f t="shared" si="207"/>
        <v>1.0095852932927975E-4</v>
      </c>
      <c r="BB39" s="5">
        <f t="shared" si="208"/>
        <v>4.3054606153549031E-6</v>
      </c>
      <c r="BC39" s="5">
        <f t="shared" si="209"/>
        <v>1.4688796466052462E-7</v>
      </c>
      <c r="BD39" s="5">
        <f t="shared" si="210"/>
        <v>2.0432397467176049E-10</v>
      </c>
      <c r="BE39" s="5">
        <f t="shared" si="211"/>
        <v>1.0114632691178297E-9</v>
      </c>
      <c r="BF39" s="5">
        <f t="shared" si="212"/>
        <v>2.5035190961267154E-9</v>
      </c>
      <c r="BG39" s="5">
        <f t="shared" si="213"/>
        <v>4.1310499062989937E-9</v>
      </c>
      <c r="BH39" s="5">
        <f t="shared" si="214"/>
        <v>5.1124754814340188E-9</v>
      </c>
      <c r="BI39" s="5">
        <f t="shared" si="215"/>
        <v>5.0616489543561083E-9</v>
      </c>
      <c r="BJ39" s="8">
        <f t="shared" si="216"/>
        <v>0.75559883085036017</v>
      </c>
      <c r="BK39" s="8">
        <f t="shared" si="217"/>
        <v>3.2999622771810851E-2</v>
      </c>
      <c r="BL39" s="8">
        <f t="shared" si="218"/>
        <v>1.6289700024477516E-3</v>
      </c>
      <c r="BM39" s="8">
        <f t="shared" si="219"/>
        <v>0.65458155905685678</v>
      </c>
      <c r="BN39" s="8">
        <f t="shared" si="220"/>
        <v>0.11483366786518634</v>
      </c>
    </row>
    <row r="40" spans="1:66" x14ac:dyDescent="0.25">
      <c r="A40" s="10" t="s">
        <v>22</v>
      </c>
      <c r="B40" t="s">
        <v>280</v>
      </c>
      <c r="C40" t="s">
        <v>744</v>
      </c>
      <c r="D40" t="s">
        <v>775</v>
      </c>
      <c r="E40" s="1">
        <f>VLOOKUP(A40,home!$A$2:$E$670,3,FALSE)</f>
        <v>1.72151898734177</v>
      </c>
      <c r="F40">
        <f>VLOOKUP(B40,home!$B$2:$E$670,3,FALSE)</f>
        <v>2.3199999999999998</v>
      </c>
      <c r="G40" t="e">
        <f>VLOOKUP(C40,away!$B$2:$E$670,4,FALSE)</f>
        <v>#N/A</v>
      </c>
      <c r="H40">
        <f>VLOOKUP(A40,away!$A$2:$E$670,3,FALSE)</f>
        <v>1.48101265822785</v>
      </c>
      <c r="I40" t="e">
        <f>VLOOKUP(C40,away!$B$2:$E$670,3,FALSE)</f>
        <v>#N/A</v>
      </c>
      <c r="J40">
        <f>VLOOKUP(B40,home!$B$2:$E$670,4,FALSE)</f>
        <v>0.68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745</v>
      </c>
      <c r="C41" t="s">
        <v>385</v>
      </c>
      <c r="D41" t="s">
        <v>775</v>
      </c>
      <c r="E41" s="1">
        <f>VLOOKUP(A41,home!$A$2:$E$670,3,FALSE)</f>
        <v>1.30952380952381</v>
      </c>
      <c r="F41" t="e">
        <f>VLOOKUP(B41,home!$B$2:$E$670,3,FALSE)</f>
        <v>#N/A</v>
      </c>
      <c r="G41">
        <f>VLOOKUP(C41,away!$B$2:$E$670,4,FALSE)</f>
        <v>1.07</v>
      </c>
      <c r="H41">
        <f>VLOOKUP(A41,away!$A$2:$E$670,3,FALSE)</f>
        <v>0.92857142857142905</v>
      </c>
      <c r="I41">
        <f>VLOOKUP(C41,away!$B$2:$E$670,3,FALSE)</f>
        <v>1.68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674</v>
      </c>
      <c r="D42" t="s">
        <v>776</v>
      </c>
      <c r="E42" s="1">
        <f>VLOOKUP(A42,home!$A$2:$E$670,3,FALSE)</f>
        <v>1.30952380952381</v>
      </c>
      <c r="F42">
        <f>VLOOKUP(B42,home!$B$2:$E$670,3,FALSE)</f>
        <v>1.99</v>
      </c>
      <c r="G42">
        <f>VLOOKUP(C42,away!$B$2:$E$670,4,FALSE)</f>
        <v>0.60950000000000004</v>
      </c>
      <c r="H42">
        <f>VLOOKUP(A42,away!$A$2:$E$670,3,FALSE)</f>
        <v>0.92857142857142905</v>
      </c>
      <c r="I42">
        <f>VLOOKUP(C42,away!$B$2:$E$670,3,FALSE)</f>
        <v>1.3332999999999999</v>
      </c>
      <c r="J42">
        <f>VLOOKUP(B42,home!$B$2:$E$670,4,FALSE)</f>
        <v>1.08</v>
      </c>
      <c r="K42" s="3">
        <f t="shared" si="166"/>
        <v>1.5883279761904769</v>
      </c>
      <c r="L42" s="3">
        <f t="shared" si="167"/>
        <v>1.3371094285714293</v>
      </c>
      <c r="M42" s="5">
        <f t="shared" si="2"/>
        <v>5.3641223853835789E-2</v>
      </c>
      <c r="N42" s="5">
        <f t="shared" si="168"/>
        <v>8.519985652414333E-2</v>
      </c>
      <c r="O42" s="5">
        <f t="shared" si="169"/>
        <v>7.1724186175074492E-2</v>
      </c>
      <c r="P42" s="5">
        <f t="shared" si="170"/>
        <v>0.11392153147136504</v>
      </c>
      <c r="Q42" s="5">
        <f t="shared" si="171"/>
        <v>6.7662657842355811E-2</v>
      </c>
      <c r="R42" s="5">
        <f t="shared" si="172"/>
        <v>4.7951542795652335E-2</v>
      </c>
      <c r="S42" s="5">
        <f t="shared" si="173"/>
        <v>6.0485734666236468E-2</v>
      </c>
      <c r="T42" s="5">
        <f t="shared" si="174"/>
        <v>9.047237776321651E-2</v>
      </c>
      <c r="U42" s="5">
        <f t="shared" si="175"/>
        <v>7.6162776923829514E-2</v>
      </c>
      <c r="V42" s="5">
        <f t="shared" si="176"/>
        <v>1.4273076294464648E-2</v>
      </c>
      <c r="W42" s="5">
        <f t="shared" si="177"/>
        <v>3.5823497464805912E-2</v>
      </c>
      <c r="X42" s="5">
        <f t="shared" si="178"/>
        <v>4.7899936224596672E-2</v>
      </c>
      <c r="Y42" s="5">
        <f t="shared" si="179"/>
        <v>3.2023728176939187E-2</v>
      </c>
      <c r="Z42" s="5">
        <f t="shared" si="180"/>
        <v>2.137215332887105E-2</v>
      </c>
      <c r="AA42" s="5">
        <f t="shared" si="181"/>
        <v>3.3945989043678314E-2</v>
      </c>
      <c r="AB42" s="5">
        <f t="shared" si="182"/>
        <v>2.695868203876485E-2</v>
      </c>
      <c r="AC42" s="5">
        <f t="shared" si="183"/>
        <v>1.8945441973691754E-3</v>
      </c>
      <c r="AD42" s="5">
        <f t="shared" si="184"/>
        <v>1.4224865807084959E-2</v>
      </c>
      <c r="AE42" s="5">
        <f t="shared" si="185"/>
        <v>1.902020219081663E-2</v>
      </c>
      <c r="AF42" s="5">
        <f t="shared" si="186"/>
        <v>1.2716045841337939E-2</v>
      </c>
      <c r="AG42" s="5">
        <f t="shared" si="187"/>
        <v>5.6675815961998253E-3</v>
      </c>
      <c r="AH42" s="5">
        <f t="shared" si="188"/>
        <v>7.1442269312269385E-3</v>
      </c>
      <c r="AI42" s="5">
        <f t="shared" si="189"/>
        <v>1.1347375503121185E-2</v>
      </c>
      <c r="AJ42" s="5">
        <f t="shared" si="190"/>
        <v>9.0116769839729358E-3</v>
      </c>
      <c r="AK42" s="5">
        <f t="shared" si="191"/>
        <v>4.7711662220120124E-3</v>
      </c>
      <c r="AL42" s="5">
        <f t="shared" si="192"/>
        <v>1.6094291732984058E-4</v>
      </c>
      <c r="AM42" s="5">
        <f t="shared" si="193"/>
        <v>4.5187504637896709E-3</v>
      </c>
      <c r="AN42" s="5">
        <f t="shared" si="194"/>
        <v>6.042063850494688E-3</v>
      </c>
      <c r="AO42" s="5">
        <f t="shared" si="195"/>
        <v>4.0394502712635212E-3</v>
      </c>
      <c r="AP42" s="5">
        <f t="shared" si="196"/>
        <v>1.8003956813172912E-3</v>
      </c>
      <c r="AQ42" s="5">
        <f t="shared" si="197"/>
        <v>6.0183151016215844E-4</v>
      </c>
      <c r="AR42" s="5">
        <f t="shared" si="198"/>
        <v>1.9105226379194911E-3</v>
      </c>
      <c r="AS42" s="5">
        <f t="shared" si="199"/>
        <v>3.0345365549527565E-3</v>
      </c>
      <c r="AT42" s="5">
        <f t="shared" si="200"/>
        <v>2.4099196525020675E-3</v>
      </c>
      <c r="AU42" s="5">
        <f t="shared" si="201"/>
        <v>1.2759142681467558E-3</v>
      </c>
      <c r="AV42" s="5">
        <f t="shared" si="202"/>
        <v>5.0664258182952235E-4</v>
      </c>
      <c r="AW42" s="5">
        <f t="shared" si="203"/>
        <v>9.4945963324175952E-6</v>
      </c>
      <c r="AX42" s="5">
        <f t="shared" si="204"/>
        <v>1.1962096298434722E-3</v>
      </c>
      <c r="AY42" s="5">
        <f t="shared" si="205"/>
        <v>1.5994631746116459E-3</v>
      </c>
      <c r="AZ42" s="5">
        <f t="shared" si="206"/>
        <v>1.0693286457130113E-3</v>
      </c>
      <c r="BA42" s="5">
        <f t="shared" si="207"/>
        <v>4.7660313814146173E-4</v>
      </c>
      <c r="BB42" s="5">
        <f t="shared" si="208"/>
        <v>1.5931763742392006E-4</v>
      </c>
      <c r="BC42" s="5">
        <f t="shared" si="209"/>
        <v>4.2605023027449525E-5</v>
      </c>
      <c r="BD42" s="5">
        <f t="shared" si="210"/>
        <v>4.2576297211021805E-4</v>
      </c>
      <c r="BE42" s="5">
        <f t="shared" si="211"/>
        <v>6.7625123982866507E-4</v>
      </c>
      <c r="BF42" s="5">
        <f t="shared" si="212"/>
        <v>5.3705438157668239E-4</v>
      </c>
      <c r="BG42" s="5">
        <f t="shared" si="213"/>
        <v>2.8433949966464011E-4</v>
      </c>
      <c r="BH42" s="5">
        <f t="shared" si="214"/>
        <v>1.1290609551333762E-4</v>
      </c>
      <c r="BI42" s="5">
        <f t="shared" si="215"/>
        <v>3.5866382037253624E-5</v>
      </c>
      <c r="BJ42" s="8">
        <f t="shared" si="216"/>
        <v>0.43225676845728506</v>
      </c>
      <c r="BK42" s="8">
        <f t="shared" si="217"/>
        <v>0.24597651657521261</v>
      </c>
      <c r="BL42" s="8">
        <f t="shared" si="218"/>
        <v>0.30022733888341407</v>
      </c>
      <c r="BM42" s="8">
        <f t="shared" si="219"/>
        <v>0.55814181000407637</v>
      </c>
      <c r="BN42" s="8">
        <f t="shared" si="220"/>
        <v>0.4401009986624268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776</v>
      </c>
      <c r="E43" s="1">
        <f>VLOOKUP(A43,home!$A$2:$E$670,3,FALSE)</f>
        <v>1.80555555555556</v>
      </c>
      <c r="F43">
        <f>VLOOKUP(B43,home!$B$2:$E$670,3,FALSE)</f>
        <v>1.8824000000000001</v>
      </c>
      <c r="G43">
        <f>VLOOKUP(C43,away!$B$2:$E$670,4,FALSE)</f>
        <v>0.83</v>
      </c>
      <c r="H43">
        <f>VLOOKUP(A43,away!$A$2:$E$670,3,FALSE)</f>
        <v>1.2361111111111101</v>
      </c>
      <c r="I43">
        <f>VLOOKUP(C43,away!$B$2:$E$670,3,FALSE)</f>
        <v>0.69</v>
      </c>
      <c r="J43">
        <f>VLOOKUP(B43,home!$B$2:$E$670,4,FALSE)</f>
        <v>0.439</v>
      </c>
      <c r="K43" s="3">
        <f t="shared" si="166"/>
        <v>2.8209855555555623</v>
      </c>
      <c r="L43" s="3">
        <f t="shared" si="167"/>
        <v>0.37443041666666632</v>
      </c>
      <c r="M43" s="5">
        <f t="shared" si="2"/>
        <v>4.0949487983272005E-2</v>
      </c>
      <c r="N43" s="5">
        <f t="shared" si="168"/>
        <v>0.1155179141082064</v>
      </c>
      <c r="O43" s="5">
        <f t="shared" si="169"/>
        <v>1.5332733847863182E-2</v>
      </c>
      <c r="P43" s="5">
        <f t="shared" si="170"/>
        <v>4.325342071199989E-2</v>
      </c>
      <c r="Q43" s="5">
        <f t="shared" si="171"/>
        <v>0.1629371835535792</v>
      </c>
      <c r="R43" s="5">
        <f t="shared" si="172"/>
        <v>2.8705209616472546E-3</v>
      </c>
      <c r="S43" s="5">
        <f t="shared" si="173"/>
        <v>1.14217447850234E-2</v>
      </c>
      <c r="T43" s="5">
        <f t="shared" si="174"/>
        <v>6.1008637528459753E-2</v>
      </c>
      <c r="U43" s="5">
        <f t="shared" si="175"/>
        <v>8.097698169726367E-3</v>
      </c>
      <c r="V43" s="5">
        <f t="shared" si="176"/>
        <v>1.3404848992210991E-3</v>
      </c>
      <c r="W43" s="5">
        <f t="shared" si="177"/>
        <v>0.15321448042251742</v>
      </c>
      <c r="X43" s="5">
        <f t="shared" si="178"/>
        <v>5.7368161743969984E-2</v>
      </c>
      <c r="Y43" s="5">
        <f t="shared" si="179"/>
        <v>1.0740192352597693E-2</v>
      </c>
      <c r="Z43" s="5">
        <f t="shared" si="180"/>
        <v>3.5827011990666034E-4</v>
      </c>
      <c r="AA43" s="5">
        <f t="shared" si="181"/>
        <v>1.0106748332438483E-3</v>
      </c>
      <c r="AB43" s="5">
        <f t="shared" si="182"/>
        <v>1.4255495529722116E-3</v>
      </c>
      <c r="AC43" s="5">
        <f t="shared" si="183"/>
        <v>8.8494020559820892E-5</v>
      </c>
      <c r="AD43" s="5">
        <f t="shared" si="184"/>
        <v>0.10805395904346805</v>
      </c>
      <c r="AE43" s="5">
        <f t="shared" si="185"/>
        <v>4.0458688907128643E-2</v>
      </c>
      <c r="AF43" s="5">
        <f t="shared" si="186"/>
        <v>7.574481872641604E-3</v>
      </c>
      <c r="AG43" s="5">
        <f t="shared" si="187"/>
        <v>9.453721345357688E-4</v>
      </c>
      <c r="AH43" s="5">
        <f t="shared" si="188"/>
        <v>3.353680756896683E-5</v>
      </c>
      <c r="AI43" s="5">
        <f t="shared" si="189"/>
        <v>9.4606849731501886E-5</v>
      </c>
      <c r="AJ43" s="5">
        <f t="shared" si="190"/>
        <v>1.3344227827459125E-4</v>
      </c>
      <c r="AK43" s="5">
        <f t="shared" si="191"/>
        <v>1.2547957983768257E-4</v>
      </c>
      <c r="AL43" s="5">
        <f t="shared" si="192"/>
        <v>3.7389176668913796E-6</v>
      </c>
      <c r="AM43" s="5">
        <f t="shared" si="193"/>
        <v>6.0963731536443092E-2</v>
      </c>
      <c r="AN43" s="5">
        <f t="shared" si="194"/>
        <v>2.2826675400745171E-2</v>
      </c>
      <c r="AO43" s="5">
        <f t="shared" si="195"/>
        <v>4.273500790707878E-3</v>
      </c>
      <c r="AP43" s="5">
        <f t="shared" si="196"/>
        <v>5.3337622723002626E-4</v>
      </c>
      <c r="AQ43" s="5">
        <f t="shared" si="197"/>
        <v>4.9928070750458301E-5</v>
      </c>
      <c r="AR43" s="5">
        <f t="shared" si="198"/>
        <v>2.5114401663436121E-6</v>
      </c>
      <c r="AS43" s="5">
        <f t="shared" si="199"/>
        <v>7.0847364328973883E-6</v>
      </c>
      <c r="AT43" s="5">
        <f t="shared" si="200"/>
        <v>9.9929695710608878E-6</v>
      </c>
      <c r="AU43" s="5">
        <f t="shared" si="201"/>
        <v>9.3966742723563425E-6</v>
      </c>
      <c r="AV43" s="5">
        <f t="shared" si="202"/>
        <v>6.6269705981444552E-6</v>
      </c>
      <c r="AW43" s="5">
        <f t="shared" si="203"/>
        <v>1.0970221201384978E-7</v>
      </c>
      <c r="AX43" s="5">
        <f t="shared" si="204"/>
        <v>2.8662967679512198E-2</v>
      </c>
      <c r="AY43" s="5">
        <f t="shared" si="205"/>
        <v>1.0732286931142941E-2</v>
      </c>
      <c r="AZ43" s="5">
        <f t="shared" si="206"/>
        <v>2.0092473337070347E-3</v>
      </c>
      <c r="BA43" s="5">
        <f t="shared" si="207"/>
        <v>2.507744387821044E-4</v>
      </c>
      <c r="BB43" s="5">
        <f t="shared" si="208"/>
        <v>2.3474394400633184E-5</v>
      </c>
      <c r="BC43" s="5">
        <f t="shared" si="209"/>
        <v>1.7579054552853486E-6</v>
      </c>
      <c r="BD43" s="5">
        <f t="shared" si="210"/>
        <v>1.5672659798624002E-7</v>
      </c>
      <c r="BE43" s="5">
        <f t="shared" si="211"/>
        <v>4.4212346909054658E-7</v>
      </c>
      <c r="BF43" s="5">
        <f t="shared" si="212"/>
        <v>6.2361196003827416E-7</v>
      </c>
      <c r="BG43" s="5">
        <f t="shared" si="213"/>
        <v>5.8640011051322127E-7</v>
      </c>
      <c r="BH43" s="5">
        <f t="shared" si="214"/>
        <v>4.1355656038349578E-7</v>
      </c>
      <c r="BI43" s="5">
        <f t="shared" si="215"/>
        <v>2.3332741664941646E-7</v>
      </c>
      <c r="BJ43" s="8">
        <f t="shared" si="216"/>
        <v>0.84814679237598123</v>
      </c>
      <c r="BK43" s="8">
        <f t="shared" si="217"/>
        <v>0.10778965824888606</v>
      </c>
      <c r="BL43" s="8">
        <f t="shared" si="218"/>
        <v>2.9162311418021072E-2</v>
      </c>
      <c r="BM43" s="8">
        <f t="shared" si="219"/>
        <v>0.59386359376729603</v>
      </c>
      <c r="BN43" s="8">
        <f t="shared" si="220"/>
        <v>0.38086126116656793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776</v>
      </c>
      <c r="E44" s="1">
        <f>VLOOKUP(A44,home!$A$2:$E$670,3,FALSE)</f>
        <v>1.3611111111111101</v>
      </c>
      <c r="F44">
        <f>VLOOKUP(B44,home!$B$2:$E$670,3,FALSE)</f>
        <v>1.29</v>
      </c>
      <c r="G44">
        <f>VLOOKUP(C44,away!$B$2:$E$670,4,FALSE)</f>
        <v>0.55000000000000004</v>
      </c>
      <c r="H44">
        <f>VLOOKUP(A44,away!$A$2:$E$670,3,FALSE)</f>
        <v>1.1666666666666701</v>
      </c>
      <c r="I44">
        <f>VLOOKUP(C44,away!$B$2:$E$670,3,FALSE)</f>
        <v>1.8</v>
      </c>
      <c r="J44">
        <f>VLOOKUP(B44,home!$B$2:$E$670,4,FALSE)</f>
        <v>0.64</v>
      </c>
      <c r="K44" s="3">
        <f t="shared" si="166"/>
        <v>0.96570833333333272</v>
      </c>
      <c r="L44" s="3">
        <f t="shared" si="167"/>
        <v>1.3440000000000041</v>
      </c>
      <c r="M44" s="5">
        <f t="shared" si="2"/>
        <v>9.9290206980477136E-2</v>
      </c>
      <c r="N44" s="5">
        <f t="shared" si="168"/>
        <v>9.5885380299438217E-2</v>
      </c>
      <c r="O44" s="5">
        <f t="shared" si="169"/>
        <v>0.13344603818176168</v>
      </c>
      <c r="P44" s="5">
        <f t="shared" si="170"/>
        <v>0.12886995112244534</v>
      </c>
      <c r="Q44" s="5">
        <f t="shared" si="171"/>
        <v>4.629865540000163E-2</v>
      </c>
      <c r="R44" s="5">
        <f t="shared" si="172"/>
        <v>8.9675737658144142E-2</v>
      </c>
      <c r="S44" s="5">
        <f t="shared" si="173"/>
        <v>4.1815464000308937E-2</v>
      </c>
      <c r="T44" s="5">
        <f t="shared" si="174"/>
        <v>6.2225392857602375E-2</v>
      </c>
      <c r="U44" s="5">
        <f t="shared" si="175"/>
        <v>8.6600607154283568E-2</v>
      </c>
      <c r="V44" s="5">
        <f t="shared" si="176"/>
        <v>6.0303102790632323E-3</v>
      </c>
      <c r="W44" s="5">
        <f t="shared" si="177"/>
        <v>1.4903665780636626E-2</v>
      </c>
      <c r="X44" s="5">
        <f t="shared" si="178"/>
        <v>2.0030526809175685E-2</v>
      </c>
      <c r="Y44" s="5">
        <f t="shared" si="179"/>
        <v>1.3460514015766105E-2</v>
      </c>
      <c r="Z44" s="5">
        <f t="shared" si="180"/>
        <v>4.0174730470848692E-2</v>
      </c>
      <c r="AA44" s="5">
        <f t="shared" si="181"/>
        <v>3.8797072005119143E-2</v>
      </c>
      <c r="AB44" s="5">
        <f t="shared" si="182"/>
        <v>1.8733327872138456E-2</v>
      </c>
      <c r="AC44" s="5">
        <f t="shared" si="183"/>
        <v>4.8917575468247125E-4</v>
      </c>
      <c r="AD44" s="5">
        <f t="shared" si="184"/>
        <v>3.5981485603939047E-3</v>
      </c>
      <c r="AE44" s="5">
        <f t="shared" si="185"/>
        <v>4.8359116651694222E-3</v>
      </c>
      <c r="AF44" s="5">
        <f t="shared" si="186"/>
        <v>3.2497326389938626E-3</v>
      </c>
      <c r="AG44" s="5">
        <f t="shared" si="187"/>
        <v>1.4558802222692545E-3</v>
      </c>
      <c r="AH44" s="5">
        <f t="shared" si="188"/>
        <v>1.3498709438205208E-2</v>
      </c>
      <c r="AI44" s="5">
        <f t="shared" si="189"/>
        <v>1.303581619372008E-2</v>
      </c>
      <c r="AJ44" s="5">
        <f t="shared" si="190"/>
        <v>6.2943981650385433E-3</v>
      </c>
      <c r="AK44" s="5">
        <f t="shared" si="191"/>
        <v>2.0261842537652535E-3</v>
      </c>
      <c r="AL44" s="5">
        <f t="shared" si="192"/>
        <v>2.5396283284457485E-5</v>
      </c>
      <c r="AM44" s="5">
        <f t="shared" si="193"/>
        <v>6.9495240986874591E-4</v>
      </c>
      <c r="AN44" s="5">
        <f t="shared" si="194"/>
        <v>9.3401603886359721E-4</v>
      </c>
      <c r="AO44" s="5">
        <f t="shared" si="195"/>
        <v>6.2765877811633939E-4</v>
      </c>
      <c r="AP44" s="5">
        <f t="shared" si="196"/>
        <v>2.8119113259612085E-4</v>
      </c>
      <c r="AQ44" s="5">
        <f t="shared" si="197"/>
        <v>9.4480220552296942E-5</v>
      </c>
      <c r="AR44" s="5">
        <f t="shared" si="198"/>
        <v>3.6284530969895694E-3</v>
      </c>
      <c r="AS44" s="5">
        <f t="shared" si="199"/>
        <v>3.5040273928719666E-3</v>
      </c>
      <c r="AT44" s="5">
        <f t="shared" si="200"/>
        <v>1.6919342267623649E-3</v>
      </c>
      <c r="AU44" s="5">
        <f t="shared" si="201"/>
        <v>5.4463832741210151E-4</v>
      </c>
      <c r="AV44" s="5">
        <f t="shared" si="202"/>
        <v>1.3149044285864863E-4</v>
      </c>
      <c r="AW44" s="5">
        <f t="shared" si="203"/>
        <v>9.1561502306380184E-7</v>
      </c>
      <c r="AX44" s="5">
        <f t="shared" si="204"/>
        <v>1.1185355558005489E-4</v>
      </c>
      <c r="AY44" s="5">
        <f t="shared" si="205"/>
        <v>1.5033117869959423E-4</v>
      </c>
      <c r="AZ44" s="5">
        <f t="shared" si="206"/>
        <v>1.0102255208612765E-4</v>
      </c>
      <c r="BA44" s="5">
        <f t="shared" si="207"/>
        <v>4.5258103334585313E-5</v>
      </c>
      <c r="BB44" s="5">
        <f t="shared" si="208"/>
        <v>1.520672272042072E-5</v>
      </c>
      <c r="BC44" s="5">
        <f t="shared" si="209"/>
        <v>4.0875670672491002E-6</v>
      </c>
      <c r="BD44" s="5">
        <f t="shared" si="210"/>
        <v>8.127734937256665E-4</v>
      </c>
      <c r="BE44" s="5">
        <f t="shared" si="211"/>
        <v>7.8490213600332338E-4</v>
      </c>
      <c r="BF44" s="5">
        <f t="shared" si="212"/>
        <v>3.7899326679477117E-4</v>
      </c>
      <c r="BG44" s="5">
        <f t="shared" si="213"/>
        <v>1.2199898534031119E-4</v>
      </c>
      <c r="BH44" s="5">
        <f t="shared" si="214"/>
        <v>2.9453859200337401E-5</v>
      </c>
      <c r="BI44" s="5">
        <f t="shared" si="215"/>
        <v>5.6887674557184981E-6</v>
      </c>
      <c r="BJ44" s="8">
        <f t="shared" si="216"/>
        <v>0.26900386650893232</v>
      </c>
      <c r="BK44" s="8">
        <f t="shared" si="217"/>
        <v>0.27667083559896122</v>
      </c>
      <c r="BL44" s="8">
        <f t="shared" si="218"/>
        <v>0.41374224491759082</v>
      </c>
      <c r="BM44" s="8">
        <f t="shared" si="219"/>
        <v>0.40597629229038834</v>
      </c>
      <c r="BN44" s="8">
        <f t="shared" si="220"/>
        <v>0.59346596964226828</v>
      </c>
    </row>
    <row r="45" spans="1:66" x14ac:dyDescent="0.25">
      <c r="A45" s="10" t="s">
        <v>732</v>
      </c>
      <c r="B45" t="s">
        <v>741</v>
      </c>
      <c r="C45" t="s">
        <v>400</v>
      </c>
      <c r="D45" t="s">
        <v>776</v>
      </c>
      <c r="E45" s="1">
        <f>VLOOKUP(A45,home!$A$2:$E$670,3,FALSE)</f>
        <v>2</v>
      </c>
      <c r="F45">
        <f>VLOOKUP(B45,home!$B$2:$E$670,3,FALSE)</f>
        <v>1</v>
      </c>
      <c r="G45">
        <f>VLOOKUP(C45,away!$B$2:$E$670,4,FALSE)</f>
        <v>0.38</v>
      </c>
      <c r="H45">
        <f>VLOOKUP(A45,away!$A$2:$E$670,3,FALSE)</f>
        <v>1.6135999999999999</v>
      </c>
      <c r="I45">
        <f>VLOOKUP(C45,away!$B$2:$E$670,3,FALSE)</f>
        <v>0.38</v>
      </c>
      <c r="J45">
        <f>VLOOKUP(B45,home!$B$2:$E$670,4,FALSE)</f>
        <v>0.20660000000000001</v>
      </c>
      <c r="K45" s="3">
        <f t="shared" si="166"/>
        <v>0.76</v>
      </c>
      <c r="L45" s="3">
        <f t="shared" si="167"/>
        <v>0.12668050879999998</v>
      </c>
      <c r="M45" s="5">
        <f t="shared" si="2"/>
        <v>0.41202118592772996</v>
      </c>
      <c r="N45" s="5">
        <f t="shared" si="168"/>
        <v>0.31313610130507474</v>
      </c>
      <c r="O45" s="5">
        <f t="shared" si="169"/>
        <v>5.2195053469704225E-2</v>
      </c>
      <c r="P45" s="5">
        <f t="shared" si="170"/>
        <v>3.9668240636975209E-2</v>
      </c>
      <c r="Q45" s="5">
        <f t="shared" si="171"/>
        <v>0.11899171849592839</v>
      </c>
      <c r="R45" s="5">
        <f t="shared" si="172"/>
        <v>3.3060479651926683E-3</v>
      </c>
      <c r="S45" s="5">
        <f t="shared" si="173"/>
        <v>9.5478665234764238E-4</v>
      </c>
      <c r="T45" s="5">
        <f t="shared" si="174"/>
        <v>1.5073931442050577E-2</v>
      </c>
      <c r="U45" s="5">
        <f t="shared" si="175"/>
        <v>2.5125964535464276E-3</v>
      </c>
      <c r="V45" s="5">
        <f t="shared" si="176"/>
        <v>1.0213796975031622E-5</v>
      </c>
      <c r="W45" s="5">
        <f t="shared" si="177"/>
        <v>3.0144568685635198E-2</v>
      </c>
      <c r="X45" s="5">
        <f t="shared" si="178"/>
        <v>3.8187292986528137E-3</v>
      </c>
      <c r="Y45" s="5">
        <f t="shared" si="179"/>
        <v>2.4187928526140276E-4</v>
      </c>
      <c r="Z45" s="5">
        <f t="shared" si="180"/>
        <v>1.3960394611593741E-4</v>
      </c>
      <c r="AA45" s="5">
        <f t="shared" si="181"/>
        <v>1.0609899904811243E-4</v>
      </c>
      <c r="AB45" s="5">
        <f t="shared" si="182"/>
        <v>4.0317619638282715E-5</v>
      </c>
      <c r="AC45" s="5">
        <f t="shared" si="183"/>
        <v>6.1459727384903045E-8</v>
      </c>
      <c r="AD45" s="5">
        <f t="shared" si="184"/>
        <v>5.7274680502706872E-3</v>
      </c>
      <c r="AE45" s="5">
        <f t="shared" si="185"/>
        <v>7.2555856674403458E-4</v>
      </c>
      <c r="AF45" s="5">
        <f t="shared" si="186"/>
        <v>4.5957064199666525E-5</v>
      </c>
      <c r="AG45" s="5">
        <f t="shared" si="187"/>
        <v>1.9406214252560083E-6</v>
      </c>
      <c r="AH45" s="5">
        <f t="shared" si="188"/>
        <v>4.4212747311136814E-6</v>
      </c>
      <c r="AI45" s="5">
        <f t="shared" si="189"/>
        <v>3.3601687956463975E-6</v>
      </c>
      <c r="AJ45" s="5">
        <f t="shared" si="190"/>
        <v>1.2768641423456309E-6</v>
      </c>
      <c r="AK45" s="5">
        <f t="shared" si="191"/>
        <v>3.2347224939422653E-7</v>
      </c>
      <c r="AL45" s="5">
        <f t="shared" si="192"/>
        <v>2.3668678588919583E-10</v>
      </c>
      <c r="AM45" s="5">
        <f t="shared" si="193"/>
        <v>8.7057514364114461E-4</v>
      </c>
      <c r="AN45" s="5">
        <f t="shared" si="194"/>
        <v>1.1028490214509328E-4</v>
      </c>
      <c r="AO45" s="5">
        <f t="shared" si="195"/>
        <v>6.9854737583493132E-6</v>
      </c>
      <c r="AP45" s="5">
        <f t="shared" si="196"/>
        <v>2.9497445663891332E-7</v>
      </c>
      <c r="AQ45" s="5">
        <f t="shared" si="197"/>
        <v>9.3418785625052639E-9</v>
      </c>
      <c r="AR45" s="5">
        <f t="shared" si="198"/>
        <v>1.1201786649641283E-7</v>
      </c>
      <c r="AS45" s="5">
        <f t="shared" si="199"/>
        <v>8.5133578537273744E-8</v>
      </c>
      <c r="AT45" s="5">
        <f t="shared" si="200"/>
        <v>3.2350759844164016E-8</v>
      </c>
      <c r="AU45" s="5">
        <f t="shared" si="201"/>
        <v>8.1955258271882195E-9</v>
      </c>
      <c r="AV45" s="5">
        <f t="shared" si="202"/>
        <v>1.5571499071657615E-9</v>
      </c>
      <c r="AW45" s="5">
        <f t="shared" si="203"/>
        <v>6.3298716310102233E-13</v>
      </c>
      <c r="AX45" s="5">
        <f t="shared" si="204"/>
        <v>1.1027285152787827E-4</v>
      </c>
      <c r="AY45" s="5">
        <f t="shared" si="205"/>
        <v>1.3969420938378475E-5</v>
      </c>
      <c r="AZ45" s="5">
        <f t="shared" si="206"/>
        <v>8.8482667605757926E-7</v>
      </c>
      <c r="BA45" s="5">
        <f t="shared" si="207"/>
        <v>3.7363431174262335E-8</v>
      </c>
      <c r="BB45" s="5">
        <f t="shared" si="208"/>
        <v>1.1833046179173329E-9</v>
      </c>
      <c r="BC45" s="5">
        <f t="shared" si="209"/>
        <v>2.9980326212631459E-11</v>
      </c>
      <c r="BD45" s="5">
        <f t="shared" si="210"/>
        <v>2.3650800537426778E-9</v>
      </c>
      <c r="BE45" s="5">
        <f t="shared" si="211"/>
        <v>1.7974608408444349E-9</v>
      </c>
      <c r="BF45" s="5">
        <f t="shared" si="212"/>
        <v>6.8303511952088523E-10</v>
      </c>
      <c r="BG45" s="5">
        <f t="shared" si="213"/>
        <v>1.7303556361195761E-10</v>
      </c>
      <c r="BH45" s="5">
        <f t="shared" si="214"/>
        <v>3.2876757086271942E-11</v>
      </c>
      <c r="BI45" s="5">
        <f t="shared" si="215"/>
        <v>4.9972670771133371E-12</v>
      </c>
      <c r="BJ45" s="8">
        <f t="shared" si="216"/>
        <v>0.48902116832698106</v>
      </c>
      <c r="BK45" s="8">
        <f t="shared" si="217"/>
        <v>0.4526684581313804</v>
      </c>
      <c r="BL45" s="8">
        <f t="shared" si="218"/>
        <v>5.8169740598414427E-2</v>
      </c>
      <c r="BM45" s="8">
        <f t="shared" si="219"/>
        <v>6.0666653781981161E-2</v>
      </c>
      <c r="BN45" s="8">
        <f t="shared" si="220"/>
        <v>0.93931834780060508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776</v>
      </c>
      <c r="E46" s="1">
        <f>VLOOKUP(A46,home!$A$2:$E$670,3,FALSE)</f>
        <v>1.46835443037975</v>
      </c>
      <c r="F46">
        <f>VLOOKUP(B46,home!$B$2:$E$670,3,FALSE)</f>
        <v>1.7</v>
      </c>
      <c r="G46">
        <f>VLOOKUP(C46,away!$B$2:$E$670,4,FALSE)</f>
        <v>0.57999999999999996</v>
      </c>
      <c r="H46">
        <f>VLOOKUP(A46,away!$A$2:$E$670,3,FALSE)</f>
        <v>1.16455696202532</v>
      </c>
      <c r="I46">
        <f>VLOOKUP(C46,away!$B$2:$E$670,3,FALSE)</f>
        <v>1.31</v>
      </c>
      <c r="J46">
        <f>VLOOKUP(B46,home!$B$2:$E$670,4,FALSE)</f>
        <v>0.86</v>
      </c>
      <c r="K46" s="3">
        <f t="shared" si="166"/>
        <v>1.4477974683544335</v>
      </c>
      <c r="L46" s="3">
        <f t="shared" si="167"/>
        <v>1.3119898734177255</v>
      </c>
      <c r="M46" s="5">
        <f t="shared" si="2"/>
        <v>6.3305229306176797E-2</v>
      </c>
      <c r="N46" s="5">
        <f t="shared" si="168"/>
        <v>9.1653150723079654E-2</v>
      </c>
      <c r="O46" s="5">
        <f t="shared" si="169"/>
        <v>8.3055819784090976E-2</v>
      </c>
      <c r="P46" s="5">
        <f t="shared" si="170"/>
        <v>0.120248005615509</v>
      </c>
      <c r="Q46" s="5">
        <f t="shared" si="171"/>
        <v>6.6347599791791029E-2</v>
      </c>
      <c r="R46" s="5">
        <f t="shared" si="172"/>
        <v>5.4484197242567485E-2</v>
      </c>
      <c r="S46" s="5">
        <f t="shared" si="173"/>
        <v>5.7102639912152732E-2</v>
      </c>
      <c r="T46" s="5">
        <f t="shared" si="174"/>
        <v>8.7047379052401827E-2</v>
      </c>
      <c r="U46" s="5">
        <f t="shared" si="175"/>
        <v>7.8882082833112821E-2</v>
      </c>
      <c r="V46" s="5">
        <f t="shared" si="176"/>
        <v>1.2051801582890639E-2</v>
      </c>
      <c r="W46" s="5">
        <f t="shared" si="177"/>
        <v>3.2019295669982718E-2</v>
      </c>
      <c r="X46" s="5">
        <f t="shared" si="178"/>
        <v>4.200899167298535E-2</v>
      </c>
      <c r="Y46" s="5">
        <f t="shared" si="179"/>
        <v>2.7557685833723176E-2</v>
      </c>
      <c r="Z46" s="5">
        <f t="shared" si="180"/>
        <v>2.3827571681180836E-2</v>
      </c>
      <c r="AA46" s="5">
        <f t="shared" si="181"/>
        <v>3.4497497957047409E-2</v>
      </c>
      <c r="AB46" s="5">
        <f t="shared" si="182"/>
        <v>2.4972695103387742E-2</v>
      </c>
      <c r="AC46" s="5">
        <f t="shared" si="183"/>
        <v>1.4307715179098105E-3</v>
      </c>
      <c r="AD46" s="5">
        <f t="shared" si="184"/>
        <v>1.1589363802373272E-2</v>
      </c>
      <c r="AE46" s="5">
        <f t="shared" si="185"/>
        <v>1.5205127948067679E-2</v>
      </c>
      <c r="AF46" s="5">
        <f t="shared" si="186"/>
        <v>9.97448694594282E-3</v>
      </c>
      <c r="AG46" s="5">
        <f t="shared" si="187"/>
        <v>4.362141955204759E-3</v>
      </c>
      <c r="AH46" s="5">
        <f t="shared" si="188"/>
        <v>7.8153831884610579E-3</v>
      </c>
      <c r="AI46" s="5">
        <f t="shared" si="189"/>
        <v>1.1315091994473721E-2</v>
      </c>
      <c r="AJ46" s="5">
        <f t="shared" si="190"/>
        <v>8.1909807718982871E-3</v>
      </c>
      <c r="AK46" s="5">
        <f t="shared" si="191"/>
        <v>3.9529604082980596E-3</v>
      </c>
      <c r="AL46" s="5">
        <f t="shared" si="192"/>
        <v>1.0870976910170803E-4</v>
      </c>
      <c r="AM46" s="5">
        <f t="shared" si="193"/>
        <v>3.3558103145829043E-3</v>
      </c>
      <c r="AN46" s="5">
        <f t="shared" si="194"/>
        <v>4.402789149843522E-3</v>
      </c>
      <c r="AO46" s="5">
        <f t="shared" si="195"/>
        <v>2.8882073896940698E-3</v>
      </c>
      <c r="AP46" s="5">
        <f t="shared" si="196"/>
        <v>1.2630996158696207E-3</v>
      </c>
      <c r="AQ46" s="5">
        <f t="shared" si="197"/>
        <v>4.1429347628469044E-4</v>
      </c>
      <c r="AR46" s="5">
        <f t="shared" si="198"/>
        <v>2.0507407200280078E-3</v>
      </c>
      <c r="AS46" s="5">
        <f t="shared" si="199"/>
        <v>2.9690572227078975E-3</v>
      </c>
      <c r="AT46" s="5">
        <f t="shared" si="200"/>
        <v>2.1492967652179699E-3</v>
      </c>
      <c r="AU46" s="5">
        <f t="shared" si="201"/>
        <v>1.0372488051416497E-3</v>
      </c>
      <c r="AV46" s="5">
        <f t="shared" si="202"/>
        <v>3.7543154853443566E-4</v>
      </c>
      <c r="AW46" s="5">
        <f t="shared" si="203"/>
        <v>5.7359369433321439E-6</v>
      </c>
      <c r="AX46" s="5">
        <f t="shared" si="204"/>
        <v>8.0975561295513609E-4</v>
      </c>
      <c r="AY46" s="5">
        <f t="shared" si="205"/>
        <v>1.0623911641403018E-3</v>
      </c>
      <c r="AZ46" s="5">
        <f t="shared" si="206"/>
        <v>6.9692322448027249E-4</v>
      </c>
      <c r="BA46" s="5">
        <f t="shared" si="207"/>
        <v>3.0478540435591525E-4</v>
      </c>
      <c r="BB46" s="5">
        <f t="shared" si="208"/>
        <v>9.9968841020121901E-5</v>
      </c>
      <c r="BC46" s="5">
        <f t="shared" si="209"/>
        <v>2.6231621415141278E-5</v>
      </c>
      <c r="BD46" s="5">
        <f t="shared" si="210"/>
        <v>4.4842517628035296E-4</v>
      </c>
      <c r="BE46" s="5">
        <f t="shared" si="211"/>
        <v>6.4922883496508564E-4</v>
      </c>
      <c r="BF46" s="5">
        <f t="shared" si="212"/>
        <v>4.6997593182257469E-4</v>
      </c>
      <c r="BG46" s="5">
        <f t="shared" si="213"/>
        <v>2.268099880934131E-4</v>
      </c>
      <c r="BH46" s="5">
        <f t="shared" si="214"/>
        <v>8.2093731639785718E-5</v>
      </c>
      <c r="BI46" s="5">
        <f t="shared" si="215"/>
        <v>2.3771019367169987E-5</v>
      </c>
      <c r="BJ46" s="8">
        <f t="shared" si="216"/>
        <v>0.40308947921019411</v>
      </c>
      <c r="BK46" s="8">
        <f t="shared" si="217"/>
        <v>0.25530954886788099</v>
      </c>
      <c r="BL46" s="8">
        <f t="shared" si="218"/>
        <v>0.317648789027136</v>
      </c>
      <c r="BM46" s="8">
        <f t="shared" si="219"/>
        <v>0.51972473109597983</v>
      </c>
      <c r="BN46" s="8">
        <f t="shared" si="220"/>
        <v>0.47909400246321499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776</v>
      </c>
      <c r="E47" s="1">
        <f>VLOOKUP(A47,home!$A$2:$E$670,3,FALSE)</f>
        <v>1.63636363636364</v>
      </c>
      <c r="F47">
        <f>VLOOKUP(B47,home!$B$2:$E$670,3,FALSE)</f>
        <v>0.92</v>
      </c>
      <c r="G47">
        <f>VLOOKUP(C47,away!$B$2:$E$670,4,FALSE)</f>
        <v>0.31</v>
      </c>
      <c r="H47">
        <f>VLOOKUP(A47,away!$A$2:$E$670,3,FALSE)</f>
        <v>1.23232323232323</v>
      </c>
      <c r="I47">
        <f>VLOOKUP(C47,away!$B$2:$E$670,3,FALSE)</f>
        <v>0.46</v>
      </c>
      <c r="J47">
        <f>VLOOKUP(B47,home!$B$2:$E$670,4,FALSE)</f>
        <v>1.22</v>
      </c>
      <c r="K47" s="3">
        <f t="shared" si="166"/>
        <v>0.46669090909091016</v>
      </c>
      <c r="L47" s="3">
        <f t="shared" si="167"/>
        <v>0.69157979797979674</v>
      </c>
      <c r="M47" s="5">
        <f t="shared" si="2"/>
        <v>0.31402875932195307</v>
      </c>
      <c r="N47" s="5">
        <f t="shared" si="168"/>
        <v>0.14655436716865289</v>
      </c>
      <c r="O47" s="5">
        <f t="shared" si="169"/>
        <v>0.21717594593172254</v>
      </c>
      <c r="P47" s="5">
        <f t="shared" si="170"/>
        <v>0.10135403963955393</v>
      </c>
      <c r="Q47" s="5">
        <f t="shared" si="171"/>
        <v>3.4197795422590826E-2</v>
      </c>
      <c r="R47" s="5">
        <f t="shared" si="172"/>
        <v>7.509724840676596E-2</v>
      </c>
      <c r="S47" s="5">
        <f t="shared" si="173"/>
        <v>8.1781055447252872E-3</v>
      </c>
      <c r="T47" s="5">
        <f t="shared" si="174"/>
        <v>2.3650504449709786E-2</v>
      </c>
      <c r="U47" s="5">
        <f t="shared" si="175"/>
        <v>3.5047203129179506E-2</v>
      </c>
      <c r="V47" s="5">
        <f t="shared" si="176"/>
        <v>2.9327959053681679E-4</v>
      </c>
      <c r="W47" s="5">
        <f t="shared" si="177"/>
        <v>5.3199334115579611E-3</v>
      </c>
      <c r="X47" s="5">
        <f t="shared" si="178"/>
        <v>3.6791584740312262E-3</v>
      </c>
      <c r="Y47" s="5">
        <f t="shared" si="179"/>
        <v>1.2722158371030862E-3</v>
      </c>
      <c r="Z47" s="5">
        <f t="shared" si="180"/>
        <v>1.7311913293996603E-2</v>
      </c>
      <c r="AA47" s="5">
        <f t="shared" si="181"/>
        <v>8.0793125532782877E-3</v>
      </c>
      <c r="AB47" s="5">
        <f t="shared" si="182"/>
        <v>1.8852708601595233E-3</v>
      </c>
      <c r="AC47" s="5">
        <f t="shared" si="183"/>
        <v>5.9160726450904248E-6</v>
      </c>
      <c r="AD47" s="5">
        <f t="shared" si="184"/>
        <v>6.2069114003577273E-4</v>
      </c>
      <c r="AE47" s="5">
        <f t="shared" si="185"/>
        <v>4.2925745323378953E-4</v>
      </c>
      <c r="AF47" s="5">
        <f t="shared" si="186"/>
        <v>1.4843289139437307E-4</v>
      </c>
      <c r="AG47" s="5">
        <f t="shared" si="187"/>
        <v>3.4217729681359214E-5</v>
      </c>
      <c r="AH47" s="5">
        <f t="shared" si="188"/>
        <v>2.993142374626482E-3</v>
      </c>
      <c r="AI47" s="5">
        <f t="shared" si="189"/>
        <v>1.3968723358529582E-3</v>
      </c>
      <c r="AJ47" s="5">
        <f t="shared" si="190"/>
        <v>3.2595381015158018E-4</v>
      </c>
      <c r="AK47" s="5">
        <f t="shared" si="191"/>
        <v>5.0706559993762311E-5</v>
      </c>
      <c r="AL47" s="5">
        <f t="shared" si="192"/>
        <v>7.6377445514947482E-8</v>
      </c>
      <c r="AM47" s="5">
        <f t="shared" si="193"/>
        <v>5.7934182481593649E-5</v>
      </c>
      <c r="AN47" s="5">
        <f t="shared" si="194"/>
        <v>4.0066110216745221E-5</v>
      </c>
      <c r="AO47" s="5">
        <f t="shared" si="195"/>
        <v>1.3854456204766463E-5</v>
      </c>
      <c r="AP47" s="5">
        <f t="shared" si="196"/>
        <v>3.1938206744041106E-6</v>
      </c>
      <c r="AQ47" s="5">
        <f t="shared" si="197"/>
        <v>5.5219546419702319E-7</v>
      </c>
      <c r="AR47" s="5">
        <f t="shared" si="198"/>
        <v>4.1399935975379036E-4</v>
      </c>
      <c r="AS47" s="5">
        <f t="shared" si="199"/>
        <v>1.9320973756655117E-4</v>
      </c>
      <c r="AT47" s="5">
        <f t="shared" si="200"/>
        <v>4.5084614035074974E-5</v>
      </c>
      <c r="AU47" s="5">
        <f t="shared" si="201"/>
        <v>7.0135265033473165E-6</v>
      </c>
      <c r="AV47" s="5">
        <f t="shared" si="202"/>
        <v>8.1828726494508763E-7</v>
      </c>
      <c r="AW47" s="5">
        <f t="shared" si="203"/>
        <v>6.8475351120038223E-10</v>
      </c>
      <c r="AX47" s="5">
        <f t="shared" si="204"/>
        <v>4.5062260482956033E-6</v>
      </c>
      <c r="AY47" s="5">
        <f t="shared" si="205"/>
        <v>3.1164149001315711E-6</v>
      </c>
      <c r="AZ47" s="5">
        <f t="shared" si="206"/>
        <v>1.0776247935271102E-6</v>
      </c>
      <c r="BA47" s="5">
        <f t="shared" si="207"/>
        <v>2.4842117900183302E-7</v>
      </c>
      <c r="BB47" s="5">
        <f t="shared" si="208"/>
        <v>4.2950767196997643E-8</v>
      </c>
      <c r="BC47" s="5">
        <f t="shared" si="209"/>
        <v>5.9407765802353828E-9</v>
      </c>
      <c r="BD47" s="5">
        <f t="shared" si="210"/>
        <v>4.7718932263715247E-5</v>
      </c>
      <c r="BE47" s="5">
        <f t="shared" si="211"/>
        <v>2.2269991879000828E-5</v>
      </c>
      <c r="BF47" s="5">
        <f t="shared" si="212"/>
        <v>5.1966013777290427E-6</v>
      </c>
      <c r="BG47" s="5">
        <f t="shared" si="213"/>
        <v>8.0840220705181451E-7</v>
      </c>
      <c r="BH47" s="5">
        <f t="shared" si="214"/>
        <v>9.4318490230027337E-8</v>
      </c>
      <c r="BI47" s="5">
        <f t="shared" si="215"/>
        <v>8.8035163899067177E-9</v>
      </c>
      <c r="BJ47" s="8">
        <f t="shared" si="216"/>
        <v>0.21603117232149752</v>
      </c>
      <c r="BK47" s="8">
        <f t="shared" si="217"/>
        <v>0.4238632929617599</v>
      </c>
      <c r="BL47" s="8">
        <f t="shared" si="218"/>
        <v>0.34278787853658854</v>
      </c>
      <c r="BM47" s="8">
        <f t="shared" si="219"/>
        <v>0.11158298549245653</v>
      </c>
      <c r="BN47" s="8">
        <f t="shared" si="220"/>
        <v>0.88840815589123912</v>
      </c>
    </row>
    <row r="48" spans="1:66" x14ac:dyDescent="0.25">
      <c r="A48" s="10" t="s">
        <v>61</v>
      </c>
      <c r="B48" t="s">
        <v>69</v>
      </c>
      <c r="C48" t="s">
        <v>697</v>
      </c>
      <c r="D48" t="s">
        <v>776</v>
      </c>
      <c r="E48" s="1">
        <f>VLOOKUP(A48,home!$A$2:$E$670,3,FALSE)</f>
        <v>1.46835443037975</v>
      </c>
      <c r="F48">
        <f>VLOOKUP(B48,home!$B$2:$E$670,3,FALSE)</f>
        <v>1.53</v>
      </c>
      <c r="G48">
        <f>VLOOKUP(C48,away!$B$2:$E$670,4,FALSE)</f>
        <v>0.73609999999999998</v>
      </c>
      <c r="H48">
        <f>VLOOKUP(A48,away!$A$2:$E$670,3,FALSE)</f>
        <v>1.16455696202532</v>
      </c>
      <c r="I48">
        <f>VLOOKUP(C48,away!$B$2:$E$670,3,FALSE)</f>
        <v>1.6259999999999999</v>
      </c>
      <c r="J48">
        <f>VLOOKUP(B48,home!$B$2:$E$670,4,FALSE)</f>
        <v>0.43</v>
      </c>
      <c r="K48" s="3">
        <f t="shared" si="166"/>
        <v>1.6537092151898769</v>
      </c>
      <c r="L48" s="3">
        <f t="shared" si="167"/>
        <v>0.81423493670886316</v>
      </c>
      <c r="M48" s="5">
        <f t="shared" si="2"/>
        <v>8.4758931495331369E-2</v>
      </c>
      <c r="N48" s="5">
        <f t="shared" si="168"/>
        <v>0.14016662608347699</v>
      </c>
      <c r="O48" s="5">
        <f t="shared" si="169"/>
        <v>6.9013683221612013E-2</v>
      </c>
      <c r="P48" s="5">
        <f t="shared" si="170"/>
        <v>0.11412856391777478</v>
      </c>
      <c r="Q48" s="5">
        <f t="shared" si="171"/>
        <v>0.11589742060815986</v>
      </c>
      <c r="R48" s="5">
        <f t="shared" si="172"/>
        <v>2.8096675994997388E-2</v>
      </c>
      <c r="S48" s="5">
        <f t="shared" si="173"/>
        <v>3.8418750897806726E-2</v>
      </c>
      <c r="T48" s="5">
        <f t="shared" si="174"/>
        <v>9.4367728933605538E-2</v>
      </c>
      <c r="U48" s="5">
        <f t="shared" si="175"/>
        <v>4.6463732009131384E-2</v>
      </c>
      <c r="V48" s="5">
        <f t="shared" si="176"/>
        <v>5.747905383114457E-3</v>
      </c>
      <c r="W48" s="5">
        <f t="shared" si="177"/>
        <v>6.3886877492150371E-2</v>
      </c>
      <c r="X48" s="5">
        <f t="shared" si="178"/>
        <v>5.2018927651347954E-2</v>
      </c>
      <c r="Y48" s="5">
        <f t="shared" si="179"/>
        <v>2.1177814131929113E-2</v>
      </c>
      <c r="Z48" s="5">
        <f t="shared" si="180"/>
        <v>7.6257650668387121E-3</v>
      </c>
      <c r="AA48" s="5">
        <f t="shared" si="181"/>
        <v>1.2610797963904226E-2</v>
      </c>
      <c r="AB48" s="5">
        <f t="shared" si="182"/>
        <v>1.0427296401903079E-2</v>
      </c>
      <c r="AC48" s="5">
        <f t="shared" si="183"/>
        <v>4.837249710272664E-4</v>
      </c>
      <c r="AD48" s="5">
        <f t="shared" si="184"/>
        <v>2.6412579509618943E-2</v>
      </c>
      <c r="AE48" s="5">
        <f t="shared" si="185"/>
        <v>2.1506045005332396E-2</v>
      </c>
      <c r="AF48" s="5">
        <f t="shared" si="186"/>
        <v>8.7554865968873918E-3</v>
      </c>
      <c r="AG48" s="5">
        <f t="shared" si="187"/>
        <v>2.3763410250239687E-3</v>
      </c>
      <c r="AH48" s="5">
        <f t="shared" si="188"/>
        <v>1.5522910841385192E-3</v>
      </c>
      <c r="AI48" s="5">
        <f t="shared" si="189"/>
        <v>2.567038070496954E-3</v>
      </c>
      <c r="AJ48" s="5">
        <f t="shared" si="190"/>
        <v>2.1225672564620271E-3</v>
      </c>
      <c r="AK48" s="5">
        <f t="shared" si="191"/>
        <v>1.1700363439571832E-3</v>
      </c>
      <c r="AL48" s="5">
        <f t="shared" si="192"/>
        <v>2.6053578213193962E-5</v>
      </c>
      <c r="AM48" s="5">
        <f t="shared" si="193"/>
        <v>8.7357452263984309E-3</v>
      </c>
      <c r="AN48" s="5">
        <f t="shared" si="194"/>
        <v>7.1129489615212801E-3</v>
      </c>
      <c r="AO48" s="5">
        <f t="shared" si="195"/>
        <v>2.8958057737488263E-3</v>
      </c>
      <c r="AP48" s="5">
        <f t="shared" si="196"/>
        <v>7.8595541030317877E-4</v>
      </c>
      <c r="AQ48" s="5">
        <f t="shared" si="197"/>
        <v>1.5998808844104928E-4</v>
      </c>
      <c r="AR48" s="5">
        <f t="shared" si="198"/>
        <v>2.5278592652945201E-4</v>
      </c>
      <c r="AS48" s="5">
        <f t="shared" si="199"/>
        <v>4.1803441617206601E-4</v>
      </c>
      <c r="AT48" s="5">
        <f t="shared" si="200"/>
        <v>3.4565368314513288E-4</v>
      </c>
      <c r="AU48" s="5">
        <f t="shared" si="201"/>
        <v>1.9053689369380938E-4</v>
      </c>
      <c r="AV48" s="5">
        <f t="shared" si="202"/>
        <v>7.8773154233776602E-5</v>
      </c>
      <c r="AW48" s="5">
        <f t="shared" si="203"/>
        <v>9.7448185431218858E-7</v>
      </c>
      <c r="AX48" s="5">
        <f t="shared" si="204"/>
        <v>2.4077303970743433E-3</v>
      </c>
      <c r="AY48" s="5">
        <f t="shared" si="205"/>
        <v>1.9604582074738341E-3</v>
      </c>
      <c r="AZ48" s="5">
        <f t="shared" si="206"/>
        <v>7.9813678224141418E-4</v>
      </c>
      <c r="BA48" s="5">
        <f t="shared" si="207"/>
        <v>2.1662361745778454E-4</v>
      </c>
      <c r="BB48" s="5">
        <f t="shared" si="208"/>
        <v>4.4095629362596039E-5</v>
      </c>
      <c r="BC48" s="5">
        <f t="shared" si="209"/>
        <v>7.1808403966381761E-6</v>
      </c>
      <c r="BD48" s="5">
        <f t="shared" si="210"/>
        <v>3.430452214809994E-5</v>
      </c>
      <c r="BE48" s="5">
        <f t="shared" si="211"/>
        <v>5.67297043989981E-5</v>
      </c>
      <c r="BF48" s="5">
        <f t="shared" si="212"/>
        <v>4.690721746981044E-5</v>
      </c>
      <c r="BG48" s="5">
        <f t="shared" si="213"/>
        <v>2.5856965929580371E-5</v>
      </c>
      <c r="BH48" s="5">
        <f t="shared" si="214"/>
        <v>1.0689975708649432E-5</v>
      </c>
      <c r="BI48" s="5">
        <f t="shared" si="215"/>
        <v>3.5356222679098994E-6</v>
      </c>
      <c r="BJ48" s="8">
        <f t="shared" si="216"/>
        <v>0.57169051597195175</v>
      </c>
      <c r="BK48" s="8">
        <f t="shared" si="217"/>
        <v>0.24552438845074162</v>
      </c>
      <c r="BL48" s="8">
        <f t="shared" si="218"/>
        <v>0.17548792642829997</v>
      </c>
      <c r="BM48" s="8">
        <f t="shared" si="219"/>
        <v>0.44630721087086028</v>
      </c>
      <c r="BN48" s="8">
        <f t="shared" si="220"/>
        <v>0.55206190132135247</v>
      </c>
    </row>
    <row r="49" spans="1:66" x14ac:dyDescent="0.25">
      <c r="A49" s="10" t="s">
        <v>22</v>
      </c>
      <c r="B49" t="s">
        <v>686</v>
      </c>
      <c r="C49" t="s">
        <v>281</v>
      </c>
      <c r="D49" t="s">
        <v>776</v>
      </c>
      <c r="E49" s="1">
        <f>VLOOKUP(A49,home!$A$2:$E$670,3,FALSE)</f>
        <v>1.72151898734177</v>
      </c>
      <c r="F49">
        <f>VLOOKUP(B49,home!$B$2:$E$670,3,FALSE)</f>
        <v>1.5238</v>
      </c>
      <c r="G49">
        <f>VLOOKUP(C49,away!$B$2:$E$670,4,FALSE)</f>
        <v>0.87</v>
      </c>
      <c r="H49">
        <f>VLOOKUP(A49,away!$A$2:$E$670,3,FALSE)</f>
        <v>1.48101265822785</v>
      </c>
      <c r="I49">
        <f>VLOOKUP(C49,away!$B$2:$E$670,3,FALSE)</f>
        <v>1.02</v>
      </c>
      <c r="J49">
        <f>VLOOKUP(B49,home!$B$2:$E$670,4,FALSE)</f>
        <v>1</v>
      </c>
      <c r="K49" s="3">
        <f t="shared" si="166"/>
        <v>2.2822280506329085</v>
      </c>
      <c r="L49" s="3">
        <f t="shared" si="167"/>
        <v>1.5106329113924071</v>
      </c>
      <c r="M49" s="5">
        <f t="shared" si="2"/>
        <v>2.253104907783408E-2</v>
      </c>
      <c r="N49" s="5">
        <f t="shared" si="168"/>
        <v>5.142099221561966E-2</v>
      </c>
      <c r="O49" s="5">
        <f t="shared" si="169"/>
        <v>3.4036144265173707E-2</v>
      </c>
      <c r="P49" s="5">
        <f t="shared" si="170"/>
        <v>7.7678243177367823E-2</v>
      </c>
      <c r="Q49" s="5">
        <f t="shared" si="171"/>
        <v>5.8677215412931819E-2</v>
      </c>
      <c r="R49" s="5">
        <f t="shared" si="172"/>
        <v>2.570805985193567E-2</v>
      </c>
      <c r="S49" s="5">
        <f t="shared" si="173"/>
        <v>6.6951048775824862E-2</v>
      </c>
      <c r="T49" s="5">
        <f t="shared" si="174"/>
        <v>8.8639732751636627E-2</v>
      </c>
      <c r="U49" s="5">
        <f t="shared" si="175"/>
        <v>5.8671655321437269E-2</v>
      </c>
      <c r="V49" s="5">
        <f t="shared" si="176"/>
        <v>2.5646780581778002E-2</v>
      </c>
      <c r="W49" s="5">
        <f t="shared" si="177"/>
        <v>4.4638262316140875E-2</v>
      </c>
      <c r="X49" s="5">
        <f t="shared" si="178"/>
        <v>6.743202816212987E-2</v>
      </c>
      <c r="Y49" s="5">
        <f t="shared" si="179"/>
        <v>5.0932520511826514E-2</v>
      </c>
      <c r="Z49" s="5">
        <f t="shared" si="180"/>
        <v>1.2945147100126616E-2</v>
      </c>
      <c r="AA49" s="5">
        <f t="shared" si="181"/>
        <v>2.9543777831478209E-2</v>
      </c>
      <c r="AB49" s="5">
        <f t="shared" si="182"/>
        <v>3.3712819244333135E-2</v>
      </c>
      <c r="AC49" s="5">
        <f t="shared" si="183"/>
        <v>5.5262541589437639E-3</v>
      </c>
      <c r="AD49" s="5">
        <f t="shared" si="184"/>
        <v>2.5468673597351651E-2</v>
      </c>
      <c r="AE49" s="5">
        <f t="shared" si="185"/>
        <v>3.847381654567026E-2</v>
      </c>
      <c r="AF49" s="5">
        <f t="shared" si="186"/>
        <v>2.9059906750381614E-2</v>
      </c>
      <c r="AG49" s="5">
        <f t="shared" si="187"/>
        <v>1.4632950513040284E-2</v>
      </c>
      <c r="AH49" s="5">
        <f t="shared" si="188"/>
        <v>4.88884131306681E-3</v>
      </c>
      <c r="AI49" s="5">
        <f t="shared" si="189"/>
        <v>1.1157450779774092E-2</v>
      </c>
      <c r="AJ49" s="5">
        <f t="shared" si="190"/>
        <v>1.2731923571578228E-2</v>
      </c>
      <c r="AK49" s="5">
        <f t="shared" si="191"/>
        <v>9.6857177045233857E-3</v>
      </c>
      <c r="AL49" s="5">
        <f t="shared" si="192"/>
        <v>7.6209449979084678E-4</v>
      </c>
      <c r="AM49" s="5">
        <f t="shared" si="193"/>
        <v>1.1625064259257944E-2</v>
      </c>
      <c r="AN49" s="5">
        <f t="shared" si="194"/>
        <v>1.7561204667086647E-2</v>
      </c>
      <c r="AO49" s="5">
        <f t="shared" si="195"/>
        <v>1.3264266866899514E-2</v>
      </c>
      <c r="AP49" s="5">
        <f t="shared" si="196"/>
        <v>6.679146024876753E-3</v>
      </c>
      <c r="AQ49" s="5">
        <f t="shared" si="197"/>
        <v>2.5224344512936475E-3</v>
      </c>
      <c r="AR49" s="5">
        <f t="shared" si="198"/>
        <v>1.4770489172187197E-3</v>
      </c>
      <c r="AS49" s="5">
        <f t="shared" si="199"/>
        <v>3.3709624710335263E-3</v>
      </c>
      <c r="AT49" s="5">
        <f t="shared" si="200"/>
        <v>3.8466525545117693E-3</v>
      </c>
      <c r="AU49" s="5">
        <f t="shared" si="201"/>
        <v>2.9263127869818308E-3</v>
      </c>
      <c r="AV49" s="5">
        <f t="shared" si="202"/>
        <v>1.6696282818439243E-3</v>
      </c>
      <c r="AW49" s="5">
        <f t="shared" si="203"/>
        <v>7.2983436316882637E-5</v>
      </c>
      <c r="AX49" s="5">
        <f t="shared" si="204"/>
        <v>4.4218412904814212E-3</v>
      </c>
      <c r="AY49" s="5">
        <f t="shared" si="205"/>
        <v>6.6797789823551086E-3</v>
      </c>
      <c r="AZ49" s="5">
        <f t="shared" si="206"/>
        <v>5.0453469857864542E-3</v>
      </c>
      <c r="BA49" s="5">
        <f t="shared" si="207"/>
        <v>2.5405557353744995E-3</v>
      </c>
      <c r="BB49" s="5">
        <f t="shared" si="208"/>
        <v>9.5946177677086431E-4</v>
      </c>
      <c r="BC49" s="5">
        <f t="shared" si="209"/>
        <v>2.898789074426207E-4</v>
      </c>
      <c r="BD49" s="5">
        <f t="shared" si="210"/>
        <v>3.7187978434785254E-4</v>
      </c>
      <c r="BE49" s="5">
        <f t="shared" si="211"/>
        <v>8.4871447530198568E-4</v>
      </c>
      <c r="BF49" s="5">
        <f t="shared" si="212"/>
        <v>9.6847999125619156E-4</v>
      </c>
      <c r="BG49" s="5">
        <f t="shared" si="213"/>
        <v>7.3676406750719807E-4</v>
      </c>
      <c r="BH49" s="5">
        <f t="shared" si="214"/>
        <v>4.2036590539083128E-4</v>
      </c>
      <c r="BI49" s="5">
        <f t="shared" si="215"/>
        <v>1.9187417216253103E-4</v>
      </c>
      <c r="BJ49" s="8">
        <f t="shared" si="216"/>
        <v>0.54096507872435451</v>
      </c>
      <c r="BK49" s="8">
        <f t="shared" si="217"/>
        <v>0.20577524925389448</v>
      </c>
      <c r="BL49" s="8">
        <f t="shared" si="218"/>
        <v>0.23696507329085686</v>
      </c>
      <c r="BM49" s="8">
        <f t="shared" si="219"/>
        <v>0.71999204882233137</v>
      </c>
      <c r="BN49" s="8">
        <f t="shared" si="220"/>
        <v>0.27005170400086276</v>
      </c>
    </row>
    <row r="50" spans="1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1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1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1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1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1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1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1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1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1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1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1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1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1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1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1"/>
      <c r="BK77" s="21"/>
      <c r="BL77" s="21"/>
      <c r="BM77" s="21"/>
      <c r="BN77" s="21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Magut</cp:lastModifiedBy>
  <dcterms:created xsi:type="dcterms:W3CDTF">2021-01-19T16:29:10Z</dcterms:created>
  <dcterms:modified xsi:type="dcterms:W3CDTF">2021-10-18T11:21:54Z</dcterms:modified>
</cp:coreProperties>
</file>