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30" windowWidth="16380" windowHeight="8160" activeTab="1"/>
  </bookViews>
  <sheets>
    <sheet name="PPVALUES" sheetId="1" r:id="rId1"/>
    <sheet name="COCOMO Model" sheetId="2" r:id="rId2"/>
  </sheets>
  <externalReferences>
    <externalReference r:id="rId3"/>
  </externalReferences>
  <definedNames>
    <definedName name="__shared_1_0_0">LN(#REF!)</definedName>
    <definedName name="__shared_1_0_1">EXP(a_offset)*EXP(b_slope*#REF!)</definedName>
    <definedName name="a_offset">PPVALUES!$G$29</definedName>
    <definedName name="b_slope">PPVALUES!$G$28</definedName>
    <definedName name="Effort">#REF!</definedName>
    <definedName name="Effort_2">'COCOMO Model'!$B$20</definedName>
    <definedName name="PI">PPVALUES!$B$33:$B$72</definedName>
    <definedName name="projecttype">#REF!</definedName>
    <definedName name="projecttype_2">'COCOMO Model'!$H$6:$H$8</definedName>
    <definedName name="Time">#REF!</definedName>
    <definedName name="Time_2">'COCOMO Model'!$B$28</definedName>
  </definedNames>
  <calcPr calcId="125725" iterateDelta="1E-4"/>
</workbook>
</file>

<file path=xl/calcChain.xml><?xml version="1.0" encoding="utf-8"?>
<calcChain xmlns="http://schemas.openxmlformats.org/spreadsheetml/2006/main">
  <c r="B104" i="2"/>
  <c r="C104"/>
  <c r="D104"/>
  <c r="B105"/>
  <c r="C105"/>
  <c r="D105"/>
  <c r="B106"/>
  <c r="C106"/>
  <c r="D106"/>
  <c r="B107"/>
  <c r="C107"/>
  <c r="D107"/>
  <c r="B108"/>
  <c r="C108"/>
  <c r="D108"/>
  <c r="B109"/>
  <c r="C109"/>
  <c r="D109"/>
  <c r="B110"/>
  <c r="C110"/>
  <c r="D110"/>
  <c r="B111"/>
  <c r="C111"/>
  <c r="D111"/>
  <c r="B112"/>
  <c r="C112"/>
  <c r="D112"/>
  <c r="B113"/>
  <c r="C113"/>
  <c r="D113"/>
  <c r="B114"/>
  <c r="C114"/>
  <c r="D114"/>
  <c r="B115"/>
  <c r="C115"/>
  <c r="D115"/>
  <c r="B116"/>
  <c r="C116"/>
  <c r="D116"/>
  <c r="B117"/>
  <c r="C117"/>
  <c r="D117"/>
  <c r="B118"/>
  <c r="C118"/>
  <c r="D118"/>
  <c r="B119"/>
  <c r="C119"/>
  <c r="D119"/>
  <c r="B120"/>
  <c r="C120"/>
  <c r="D120"/>
  <c r="B121"/>
  <c r="C121"/>
  <c r="D121"/>
  <c r="B122"/>
  <c r="C122"/>
  <c r="D122"/>
  <c r="B123"/>
  <c r="C123"/>
  <c r="D123"/>
  <c r="B124"/>
  <c r="C124"/>
  <c r="D124"/>
  <c r="D103"/>
  <c r="C103"/>
  <c r="D102"/>
  <c r="C102"/>
  <c r="D101"/>
  <c r="C101"/>
  <c r="D100"/>
  <c r="C100"/>
  <c r="D99"/>
  <c r="C99"/>
  <c r="D98"/>
  <c r="C98"/>
  <c r="D97"/>
  <c r="C97"/>
  <c r="D96"/>
  <c r="C96"/>
  <c r="D95"/>
  <c r="C95"/>
  <c r="D94"/>
  <c r="C94"/>
  <c r="D93"/>
  <c r="C93"/>
  <c r="D92"/>
  <c r="C92"/>
  <c r="D91"/>
  <c r="C91"/>
  <c r="D90"/>
  <c r="C90"/>
  <c r="D89"/>
  <c r="C89"/>
  <c r="D88"/>
  <c r="C88"/>
  <c r="D87"/>
  <c r="C87"/>
  <c r="D86"/>
  <c r="C86"/>
  <c r="D85"/>
  <c r="C85"/>
  <c r="D84"/>
  <c r="C84"/>
  <c r="D83"/>
  <c r="C83"/>
  <c r="D82"/>
  <c r="C82"/>
  <c r="D81"/>
  <c r="C81"/>
  <c r="D80"/>
  <c r="C80"/>
  <c r="D79"/>
  <c r="C79"/>
  <c r="D78"/>
  <c r="C78"/>
  <c r="D77"/>
  <c r="C77"/>
  <c r="D76"/>
  <c r="C76"/>
  <c r="D75"/>
  <c r="C75"/>
  <c r="D74"/>
  <c r="C74"/>
  <c r="D73"/>
  <c r="C73"/>
  <c r="D72"/>
  <c r="C72"/>
  <c r="D71"/>
  <c r="C71"/>
  <c r="D70"/>
  <c r="C70"/>
  <c r="D69"/>
  <c r="C69"/>
  <c r="D68"/>
  <c r="C68"/>
  <c r="C49" l="1"/>
  <c r="B49"/>
  <c r="C11" l="1"/>
  <c r="C22" s="1"/>
  <c r="R26" i="1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R6"/>
  <c r="R5"/>
  <c r="R4"/>
  <c r="R3"/>
  <c r="G29" s="1"/>
  <c r="D11" i="2" l="1"/>
  <c r="D12" s="1"/>
  <c r="D20" s="1"/>
  <c r="B11"/>
  <c r="C12"/>
  <c r="C20" s="1"/>
  <c r="C31" s="1"/>
  <c r="C28" s="1"/>
  <c r="C29" s="1"/>
  <c r="C66" i="1"/>
  <c r="C58"/>
  <c r="C50"/>
  <c r="C42"/>
  <c r="C34"/>
  <c r="C65"/>
  <c r="C57"/>
  <c r="C49"/>
  <c r="C41"/>
  <c r="C33"/>
  <c r="C68"/>
  <c r="C60"/>
  <c r="C44"/>
  <c r="C67"/>
  <c r="C51"/>
  <c r="C35"/>
  <c r="C56"/>
  <c r="C40"/>
  <c r="C55"/>
  <c r="C39"/>
  <c r="G28"/>
  <c r="C70" s="1"/>
  <c r="D22" i="2"/>
  <c r="B12" l="1"/>
  <c r="B20" s="1"/>
  <c r="B31" s="1"/>
  <c r="B28" s="1"/>
  <c r="B22"/>
  <c r="C47" i="1"/>
  <c r="C48"/>
  <c r="C43"/>
  <c r="C36"/>
  <c r="C71"/>
  <c r="C37"/>
  <c r="C53"/>
  <c r="C69"/>
  <c r="C46"/>
  <c r="C62"/>
  <c r="C36" i="2"/>
  <c r="D31"/>
  <c r="D28" s="1"/>
  <c r="D29" s="1"/>
  <c r="C63" i="1"/>
  <c r="C64"/>
  <c r="C59"/>
  <c r="C52"/>
  <c r="C72"/>
  <c r="C45"/>
  <c r="C61"/>
  <c r="C38"/>
  <c r="C54"/>
  <c r="B29" i="2" l="1"/>
  <c r="B46" s="1"/>
  <c r="C46" s="1"/>
  <c r="B54"/>
  <c r="B53"/>
  <c r="B36"/>
  <c r="B13"/>
  <c r="D13"/>
  <c r="D41" s="1"/>
  <c r="D42" s="1"/>
  <c r="C13"/>
  <c r="C41" s="1"/>
  <c r="D36"/>
  <c r="B47" l="1"/>
  <c r="C47" s="1"/>
  <c r="B50"/>
  <c r="C50" s="1"/>
  <c r="B41"/>
  <c r="B42" s="1"/>
  <c r="C43"/>
  <c r="C42"/>
  <c r="D43"/>
  <c r="F69" l="1"/>
  <c r="F71"/>
  <c r="F73"/>
  <c r="F75"/>
  <c r="F77"/>
  <c r="F79"/>
  <c r="F81"/>
  <c r="F83"/>
  <c r="F85"/>
  <c r="F87"/>
  <c r="F89"/>
  <c r="F91"/>
  <c r="F93"/>
  <c r="F95"/>
  <c r="F97"/>
  <c r="F99"/>
  <c r="F101"/>
  <c r="F103"/>
  <c r="F105"/>
  <c r="F107"/>
  <c r="F109"/>
  <c r="F111"/>
  <c r="F113"/>
  <c r="F115"/>
  <c r="F117"/>
  <c r="F119"/>
  <c r="F121"/>
  <c r="F123"/>
  <c r="F68"/>
  <c r="F124"/>
  <c r="C54"/>
  <c r="F70"/>
  <c r="F72"/>
  <c r="F74"/>
  <c r="F76"/>
  <c r="F78"/>
  <c r="F80"/>
  <c r="F82"/>
  <c r="F84"/>
  <c r="F86"/>
  <c r="F88"/>
  <c r="F90"/>
  <c r="F92"/>
  <c r="F94"/>
  <c r="F96"/>
  <c r="F98"/>
  <c r="F100"/>
  <c r="F102"/>
  <c r="F104"/>
  <c r="F106"/>
  <c r="F108"/>
  <c r="F110"/>
  <c r="F112"/>
  <c r="F114"/>
  <c r="F116"/>
  <c r="F118"/>
  <c r="F120"/>
  <c r="F122"/>
  <c r="C53"/>
  <c r="B43"/>
  <c r="B95"/>
  <c r="B99"/>
  <c r="B103"/>
  <c r="B69"/>
  <c r="B73"/>
  <c r="B77"/>
  <c r="B81"/>
  <c r="B85"/>
  <c r="B89"/>
  <c r="B94"/>
  <c r="B102"/>
  <c r="B72"/>
  <c r="B80"/>
  <c r="B88"/>
  <c r="B92"/>
  <c r="B96"/>
  <c r="B100"/>
  <c r="B70"/>
  <c r="B74"/>
  <c r="B78"/>
  <c r="B82"/>
  <c r="B86"/>
  <c r="B90"/>
  <c r="B93"/>
  <c r="B97"/>
  <c r="B101"/>
  <c r="B71"/>
  <c r="B75"/>
  <c r="B79"/>
  <c r="B83"/>
  <c r="B87"/>
  <c r="B91"/>
  <c r="B98"/>
  <c r="B76"/>
  <c r="B84"/>
  <c r="B68"/>
</calcChain>
</file>

<file path=xl/comments1.xml><?xml version="1.0" encoding="utf-8"?>
<comments xmlns="http://schemas.openxmlformats.org/spreadsheetml/2006/main">
  <authors>
    <author>david</author>
  </authors>
  <commentList>
    <comment ref="B6" authorId="0">
      <text>
        <r>
          <rPr>
            <b/>
            <sz val="9"/>
            <color indexed="81"/>
            <rFont val="Tahoma"/>
            <charset val="1"/>
          </rPr>
          <t>david:</t>
        </r>
        <r>
          <rPr>
            <sz val="9"/>
            <color indexed="81"/>
            <rFont val="Tahoma"/>
            <charset val="1"/>
          </rPr>
          <t xml:space="preserve">
Default Wert = 125, kann jedoch geändert werden
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david:</t>
        </r>
        <r>
          <rPr>
            <sz val="9"/>
            <color indexed="81"/>
            <rFont val="Tahoma"/>
            <family val="2"/>
          </rPr>
          <t xml:space="preserve">
MONTH
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david:</t>
        </r>
        <r>
          <rPr>
            <sz val="9"/>
            <color indexed="81"/>
            <rFont val="Tahoma"/>
            <family val="2"/>
          </rPr>
          <t xml:space="preserve">
just organic cocomo values
</t>
        </r>
      </text>
    </comment>
  </commentList>
</comments>
</file>

<file path=xl/sharedStrings.xml><?xml version="1.0" encoding="utf-8"?>
<sst xmlns="http://schemas.openxmlformats.org/spreadsheetml/2006/main" count="83" uniqueCount="68">
  <si>
    <t>LN</t>
  </si>
  <si>
    <t>PI</t>
  </si>
  <si>
    <t>PP</t>
  </si>
  <si>
    <t>y = a + b * x</t>
  </si>
  <si>
    <t>Steigung (slope) = b</t>
  </si>
  <si>
    <t>Offset (Intercept) = a</t>
  </si>
  <si>
    <t>Linear Regression Result</t>
  </si>
  <si>
    <t>PP ~</t>
  </si>
  <si>
    <t>COCOMO - Constructive Cost Model - Post Architecture Model</t>
  </si>
  <si>
    <t>DATA INPUT</t>
  </si>
  <si>
    <t>Fixed Constants</t>
  </si>
  <si>
    <t>UCP</t>
  </si>
  <si>
    <t>Software Project</t>
  </si>
  <si>
    <t>A</t>
  </si>
  <si>
    <t>B</t>
  </si>
  <si>
    <t>C</t>
  </si>
  <si>
    <t>D</t>
  </si>
  <si>
    <t>Organic / Simple</t>
  </si>
  <si>
    <t>Semi-detached / Moderate</t>
  </si>
  <si>
    <t>Embedded</t>
  </si>
  <si>
    <t>Granularity</t>
  </si>
  <si>
    <t>Organic</t>
  </si>
  <si>
    <t>Semi Detached</t>
  </si>
  <si>
    <t>SLOC</t>
  </si>
  <si>
    <t>Size(SLOC)</t>
  </si>
  <si>
    <t>E</t>
  </si>
  <si>
    <t>Employment</t>
  </si>
  <si>
    <t>KSLOC</t>
  </si>
  <si>
    <t>5000/20000</t>
  </si>
  <si>
    <t>working hours per day</t>
  </si>
  <si>
    <t>working hours per month</t>
  </si>
  <si>
    <t>working months per year</t>
  </si>
  <si>
    <t>&gt;50000</t>
  </si>
  <si>
    <r>
      <t>COCOMO Effort</t>
    </r>
    <r>
      <rPr>
        <sz val="10"/>
        <rFont val="Arial"/>
        <family val="2"/>
      </rPr>
      <t xml:space="preserve"> = A * Size (KSLOC) ^ B  </t>
    </r>
  </si>
  <si>
    <t>Effort (Man Months)</t>
  </si>
  <si>
    <t>Gearing Factor</t>
  </si>
  <si>
    <t>Size</t>
  </si>
  <si>
    <r>
      <t>Estimated COCOMO Time</t>
    </r>
    <r>
      <rPr>
        <sz val="10"/>
        <rFont val="Arial"/>
        <family val="2"/>
      </rPr>
      <t xml:space="preserve"> = C * COCOMO Effort ^ D</t>
    </r>
  </si>
  <si>
    <t>Dev. Time (Months)</t>
  </si>
  <si>
    <t>Dev. Time (Years)</t>
  </si>
  <si>
    <t>Effort</t>
  </si>
  <si>
    <r>
      <t>People required</t>
    </r>
    <r>
      <rPr>
        <sz val="10"/>
        <rFont val="Arial"/>
        <family val="2"/>
      </rPr>
      <t xml:space="preserve"> = COCOMO Effort / Estimated COCOMO Time</t>
    </r>
  </si>
  <si>
    <t>People req.</t>
  </si>
  <si>
    <r>
      <t>Putnam Effort</t>
    </r>
    <r>
      <rPr>
        <sz val="10"/>
        <rFont val="Arial"/>
        <family val="2"/>
      </rPr>
      <t xml:space="preserve"> = ( Size / ( (PP* Dev.Time (Years) ) ^ (4/3)  ) ^ 3 ) * E</t>
    </r>
  </si>
  <si>
    <t>MBI</t>
  </si>
  <si>
    <t>Constratints</t>
  </si>
  <si>
    <t>min Time(Estimated)</t>
  </si>
  <si>
    <t>Max Projekt Time (Years)</t>
  </si>
  <si>
    <t>Points</t>
  </si>
  <si>
    <t>Lines of Code per Point</t>
  </si>
  <si>
    <t>Productivity Index</t>
  </si>
  <si>
    <t>Month</t>
  </si>
  <si>
    <t>Constraints</t>
  </si>
  <si>
    <t>Years</t>
  </si>
  <si>
    <t>Rayleigh distribution</t>
  </si>
  <si>
    <t>downward limit (Time)</t>
  </si>
  <si>
    <t>downward limit (Effort)</t>
  </si>
  <si>
    <t>Constraint (wanted)</t>
  </si>
  <si>
    <t>wanted time</t>
  </si>
  <si>
    <t>wanted time (effort)</t>
  </si>
  <si>
    <t>Effort Costs</t>
  </si>
  <si>
    <t>estimated</t>
  </si>
  <si>
    <t>Time</t>
  </si>
  <si>
    <t>Costs</t>
  </si>
  <si>
    <t>optimal (2td)</t>
  </si>
  <si>
    <t>PNR Equation</t>
  </si>
  <si>
    <t>Effort_Time = (Putnam Effort(month) / td ^ 2 ) * (Months/12) * EXP((- (Months/12) ^ 2) / (2 * td ^ 2))</t>
  </si>
  <si>
    <t>Effort_Adjusted_Staff_Month = m * (td^4 / ta^4)</t>
  </si>
</sst>
</file>

<file path=xl/styles.xml><?xml version="1.0" encoding="utf-8"?>
<styleSheet xmlns="http://schemas.openxmlformats.org/spreadsheetml/2006/main">
  <fonts count="11">
    <font>
      <sz val="10"/>
      <name val="Lohit Hindi"/>
      <family val="2"/>
    </font>
    <font>
      <sz val="10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b/>
      <sz val="15"/>
      <name val="Arial"/>
      <family val="2"/>
    </font>
    <font>
      <u/>
      <sz val="10"/>
      <color rgb="FF0000FF"/>
      <name val="Arial"/>
      <family val="2"/>
    </font>
    <font>
      <sz val="10"/>
      <color rgb="FFFF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rgb="FFE46C0A"/>
        <bgColor rgb="FFF59240"/>
      </patternFill>
    </fill>
    <fill>
      <patternFill patternType="solid">
        <fgColor rgb="FFFAC090"/>
        <bgColor rgb="FFFFD2BC"/>
      </patternFill>
    </fill>
    <fill>
      <patternFill patternType="solid">
        <fgColor rgb="FFFFFF00"/>
        <bgColor rgb="FFFFFF00"/>
      </patternFill>
    </fill>
    <fill>
      <patternFill patternType="solid">
        <fgColor rgb="FFFCD5B5"/>
        <bgColor rgb="FFFFD2BC"/>
      </patternFill>
    </fill>
    <fill>
      <patternFill patternType="solid">
        <fgColor rgb="FFFDEADA"/>
        <bgColor rgb="FFFFF1EC"/>
      </patternFill>
    </fill>
    <fill>
      <patternFill patternType="solid">
        <fgColor rgb="FFFFC000"/>
        <bgColor rgb="FFF59240"/>
      </patternFill>
    </fill>
    <fill>
      <patternFill patternType="solid">
        <fgColor rgb="FFFFFF00"/>
        <bgColor rgb="FFFFD2BC"/>
      </patternFill>
    </fill>
    <fill>
      <patternFill patternType="solid">
        <fgColor theme="9" tint="0.79998168889431442"/>
        <bgColor rgb="FFFFD2BC"/>
      </patternFill>
    </fill>
    <fill>
      <patternFill patternType="solid">
        <fgColor theme="9" tint="0.59999389629810485"/>
        <bgColor rgb="FFFFD2BC"/>
      </patternFill>
    </fill>
    <fill>
      <patternFill patternType="solid">
        <fgColor theme="9" tint="0.39997558519241921"/>
        <bgColor rgb="FFF5924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rgb="FFFFD2BC"/>
      </patternFill>
    </fill>
    <fill>
      <patternFill patternType="solid">
        <fgColor theme="9" tint="0.79998168889431442"/>
        <bgColor rgb="FFFFF1EC"/>
      </patternFill>
    </fill>
  </fills>
  <borders count="4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ashed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dashed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/>
    <xf numFmtId="2" fontId="3" fillId="12" borderId="13" xfId="0" applyNumberFormat="1" applyFont="1" applyFill="1" applyBorder="1" applyAlignment="1">
      <alignment horizontal="center" vertical="center" wrapText="1"/>
    </xf>
  </cellStyleXfs>
  <cellXfs count="164">
    <xf numFmtId="0" fontId="1" fillId="0" borderId="0" xfId="0" applyFont="1"/>
    <xf numFmtId="0" fontId="1" fillId="0" borderId="0" xfId="0" applyFont="1"/>
    <xf numFmtId="1" fontId="1" fillId="0" borderId="0" xfId="0" applyNumberFormat="1" applyFont="1"/>
    <xf numFmtId="2" fontId="1" fillId="6" borderId="0" xfId="0" applyNumberFormat="1" applyFont="1" applyFill="1" applyBorder="1" applyAlignment="1">
      <alignment horizontal="center"/>
    </xf>
    <xf numFmtId="2" fontId="1" fillId="6" borderId="19" xfId="0" applyNumberFormat="1" applyFont="1" applyFill="1" applyBorder="1" applyAlignment="1">
      <alignment horizontal="center"/>
    </xf>
    <xf numFmtId="2" fontId="1" fillId="7" borderId="28" xfId="0" applyNumberFormat="1" applyFont="1" applyFill="1" applyBorder="1" applyAlignment="1">
      <alignment horizontal="center" vertical="center"/>
    </xf>
    <xf numFmtId="2" fontId="1" fillId="7" borderId="29" xfId="0" applyNumberFormat="1" applyFont="1" applyFill="1" applyBorder="1" applyAlignment="1">
      <alignment horizontal="center" vertical="center"/>
    </xf>
    <xf numFmtId="2" fontId="1" fillId="7" borderId="30" xfId="0" applyNumberFormat="1" applyFont="1" applyFill="1" applyBorder="1" applyAlignment="1">
      <alignment horizontal="center" vertical="center"/>
    </xf>
    <xf numFmtId="2" fontId="1" fillId="6" borderId="0" xfId="0" applyNumberFormat="1" applyFont="1" applyFill="1" applyBorder="1" applyAlignment="1">
      <alignment horizontal="center" vertical="center"/>
    </xf>
    <xf numFmtId="2" fontId="1" fillId="6" borderId="19" xfId="0" applyNumberFormat="1" applyFont="1" applyFill="1" applyBorder="1" applyAlignment="1">
      <alignment horizontal="center" vertical="center"/>
    </xf>
    <xf numFmtId="2" fontId="1" fillId="6" borderId="24" xfId="0" applyNumberFormat="1" applyFont="1" applyFill="1" applyBorder="1" applyAlignment="1">
      <alignment horizontal="center" vertical="center"/>
    </xf>
    <xf numFmtId="2" fontId="1" fillId="6" borderId="25" xfId="0" applyNumberFormat="1" applyFont="1" applyFill="1" applyBorder="1" applyAlignment="1">
      <alignment horizontal="center" vertical="center"/>
    </xf>
    <xf numFmtId="2" fontId="1" fillId="6" borderId="23" xfId="0" applyNumberFormat="1" applyFont="1" applyFill="1" applyBorder="1" applyAlignment="1">
      <alignment horizontal="center" vertical="center"/>
    </xf>
    <xf numFmtId="2" fontId="1" fillId="3" borderId="0" xfId="0" applyNumberFormat="1" applyFont="1" applyFill="1"/>
    <xf numFmtId="2" fontId="1" fillId="6" borderId="18" xfId="0" applyNumberFormat="1" applyFont="1" applyFill="1" applyBorder="1" applyAlignment="1">
      <alignment horizontal="center"/>
    </xf>
    <xf numFmtId="2" fontId="1" fillId="6" borderId="23" xfId="0" applyNumberFormat="1" applyFont="1" applyFill="1" applyBorder="1" applyAlignment="1">
      <alignment horizontal="center"/>
    </xf>
    <xf numFmtId="2" fontId="1" fillId="6" borderId="24" xfId="0" applyNumberFormat="1" applyFont="1" applyFill="1" applyBorder="1" applyAlignment="1">
      <alignment horizontal="center"/>
    </xf>
    <xf numFmtId="2" fontId="1" fillId="6" borderId="25" xfId="0" applyNumberFormat="1" applyFont="1" applyFill="1" applyBorder="1" applyAlignment="1">
      <alignment horizontal="center"/>
    </xf>
    <xf numFmtId="2" fontId="2" fillId="2" borderId="0" xfId="0" applyNumberFormat="1" applyFont="1" applyFill="1"/>
    <xf numFmtId="2" fontId="1" fillId="2" borderId="0" xfId="0" applyNumberFormat="1" applyFont="1" applyFill="1"/>
    <xf numFmtId="2" fontId="1" fillId="0" borderId="0" xfId="0" applyNumberFormat="1" applyFont="1"/>
    <xf numFmtId="2" fontId="1" fillId="4" borderId="0" xfId="0" applyNumberFormat="1" applyFont="1" applyFill="1"/>
    <xf numFmtId="2" fontId="3" fillId="3" borderId="40" xfId="0" applyNumberFormat="1" applyFont="1" applyFill="1" applyBorder="1" applyAlignment="1">
      <alignment horizontal="center" vertical="center"/>
    </xf>
    <xf numFmtId="2" fontId="3" fillId="3" borderId="0" xfId="0" applyNumberFormat="1" applyFont="1" applyFill="1"/>
    <xf numFmtId="2" fontId="1" fillId="5" borderId="2" xfId="0" applyNumberFormat="1" applyFont="1" applyFill="1" applyBorder="1" applyAlignment="1">
      <alignment horizontal="center"/>
    </xf>
    <xf numFmtId="2" fontId="1" fillId="5" borderId="3" xfId="0" applyNumberFormat="1" applyFont="1" applyFill="1" applyBorder="1" applyAlignment="1">
      <alignment horizontal="center"/>
    </xf>
    <xf numFmtId="2" fontId="1" fillId="5" borderId="4" xfId="0" applyNumberFormat="1" applyFont="1" applyFill="1" applyBorder="1" applyAlignment="1">
      <alignment horizontal="center"/>
    </xf>
    <xf numFmtId="2" fontId="1" fillId="3" borderId="5" xfId="0" applyNumberFormat="1" applyFont="1" applyFill="1" applyBorder="1"/>
    <xf numFmtId="2" fontId="1" fillId="6" borderId="6" xfId="0" applyNumberFormat="1" applyFont="1" applyFill="1" applyBorder="1"/>
    <xf numFmtId="2" fontId="1" fillId="6" borderId="7" xfId="0" applyNumberFormat="1" applyFont="1" applyFill="1" applyBorder="1"/>
    <xf numFmtId="2" fontId="1" fillId="6" borderId="8" xfId="0" applyNumberFormat="1" applyFont="1" applyFill="1" applyBorder="1"/>
    <xf numFmtId="2" fontId="3" fillId="3" borderId="40" xfId="0" applyNumberFormat="1" applyFont="1" applyFill="1" applyBorder="1" applyAlignment="1">
      <alignment horizontal="center"/>
    </xf>
    <xf numFmtId="2" fontId="1" fillId="6" borderId="9" xfId="0" applyNumberFormat="1" applyFont="1" applyFill="1" applyBorder="1"/>
    <xf numFmtId="2" fontId="1" fillId="6" borderId="10" xfId="0" applyNumberFormat="1" applyFont="1" applyFill="1" applyBorder="1"/>
    <xf numFmtId="2" fontId="1" fillId="6" borderId="11" xfId="0" applyNumberFormat="1" applyFont="1" applyFill="1" applyBorder="1"/>
    <xf numFmtId="2" fontId="3" fillId="3" borderId="0" xfId="0" applyNumberFormat="1" applyFont="1" applyFill="1" applyBorder="1" applyAlignment="1">
      <alignment horizontal="center"/>
    </xf>
    <xf numFmtId="2" fontId="1" fillId="3" borderId="12" xfId="0" applyNumberFormat="1" applyFont="1" applyFill="1" applyBorder="1"/>
    <xf numFmtId="2" fontId="1" fillId="3" borderId="0" xfId="0" applyNumberFormat="1" applyFont="1" applyFill="1" applyBorder="1"/>
    <xf numFmtId="2" fontId="1" fillId="5" borderId="13" xfId="0" applyNumberFormat="1" applyFont="1" applyFill="1" applyBorder="1"/>
    <xf numFmtId="2" fontId="1" fillId="6" borderId="14" xfId="0" applyNumberFormat="1" applyFont="1" applyFill="1" applyBorder="1" applyAlignment="1">
      <alignment horizontal="center"/>
    </xf>
    <xf numFmtId="2" fontId="1" fillId="6" borderId="15" xfId="0" applyNumberFormat="1" applyFont="1" applyFill="1" applyBorder="1" applyAlignment="1">
      <alignment horizontal="center"/>
    </xf>
    <xf numFmtId="2" fontId="1" fillId="5" borderId="16" xfId="0" applyNumberFormat="1" applyFont="1" applyFill="1" applyBorder="1" applyAlignment="1">
      <alignment horizontal="center"/>
    </xf>
    <xf numFmtId="2" fontId="1" fillId="5" borderId="17" xfId="0" applyNumberFormat="1" applyFont="1" applyFill="1" applyBorder="1" applyAlignment="1">
      <alignment horizontal="center"/>
    </xf>
    <xf numFmtId="2" fontId="1" fillId="5" borderId="18" xfId="0" applyNumberFormat="1" applyFont="1" applyFill="1" applyBorder="1"/>
    <xf numFmtId="2" fontId="1" fillId="6" borderId="20" xfId="0" applyNumberFormat="1" applyFont="1" applyFill="1" applyBorder="1" applyAlignment="1">
      <alignment horizontal="center" vertical="center"/>
    </xf>
    <xf numFmtId="2" fontId="1" fillId="6" borderId="8" xfId="0" applyNumberFormat="1" applyFont="1" applyFill="1" applyBorder="1" applyAlignment="1">
      <alignment horizontal="center" vertical="center"/>
    </xf>
    <xf numFmtId="2" fontId="1" fillId="6" borderId="13" xfId="0" applyNumberFormat="1" applyFont="1" applyFill="1" applyBorder="1"/>
    <xf numFmtId="2" fontId="1" fillId="6" borderId="14" xfId="0" applyNumberFormat="1" applyFont="1" applyFill="1" applyBorder="1"/>
    <xf numFmtId="2" fontId="1" fillId="6" borderId="21" xfId="0" applyNumberFormat="1" applyFont="1" applyFill="1" applyBorder="1" applyAlignment="1">
      <alignment horizontal="center"/>
    </xf>
    <xf numFmtId="2" fontId="1" fillId="6" borderId="18" xfId="0" applyNumberFormat="1" applyFont="1" applyFill="1" applyBorder="1"/>
    <xf numFmtId="2" fontId="1" fillId="6" borderId="0" xfId="0" applyNumberFormat="1" applyFont="1" applyFill="1" applyBorder="1"/>
    <xf numFmtId="2" fontId="1" fillId="6" borderId="22" xfId="0" applyNumberFormat="1" applyFont="1" applyFill="1" applyBorder="1" applyAlignment="1">
      <alignment horizontal="center"/>
    </xf>
    <xf numFmtId="2" fontId="1" fillId="5" borderId="23" xfId="0" applyNumberFormat="1" applyFont="1" applyFill="1" applyBorder="1"/>
    <xf numFmtId="2" fontId="1" fillId="6" borderId="23" xfId="0" applyNumberFormat="1" applyFont="1" applyFill="1" applyBorder="1"/>
    <xf numFmtId="2" fontId="1" fillId="6" borderId="24" xfId="0" applyNumberFormat="1" applyFont="1" applyFill="1" applyBorder="1"/>
    <xf numFmtId="2" fontId="1" fillId="6" borderId="26" xfId="0" applyNumberFormat="1" applyFont="1" applyFill="1" applyBorder="1" applyAlignment="1">
      <alignment horizontal="center"/>
    </xf>
    <xf numFmtId="2" fontId="1" fillId="10" borderId="1" xfId="0" applyNumberFormat="1" applyFont="1" applyFill="1" applyBorder="1"/>
    <xf numFmtId="2" fontId="1" fillId="10" borderId="41" xfId="0" applyNumberFormat="1" applyFont="1" applyFill="1" applyBorder="1"/>
    <xf numFmtId="2" fontId="1" fillId="10" borderId="31" xfId="0" applyNumberFormat="1" applyFont="1" applyFill="1" applyBorder="1"/>
    <xf numFmtId="2" fontId="1" fillId="6" borderId="27" xfId="0" applyNumberFormat="1" applyFont="1" applyFill="1" applyBorder="1" applyAlignment="1">
      <alignment horizontal="center" vertical="center"/>
    </xf>
    <xf numFmtId="2" fontId="1" fillId="6" borderId="11" xfId="0" applyNumberFormat="1" applyFont="1" applyFill="1" applyBorder="1" applyAlignment="1">
      <alignment horizontal="center" vertical="center"/>
    </xf>
    <xf numFmtId="2" fontId="1" fillId="9" borderId="43" xfId="0" applyNumberFormat="1" applyFont="1" applyFill="1" applyBorder="1"/>
    <xf numFmtId="2" fontId="1" fillId="9" borderId="42" xfId="0" applyNumberFormat="1" applyFont="1" applyFill="1" applyBorder="1"/>
    <xf numFmtId="2" fontId="1" fillId="9" borderId="44" xfId="0" applyNumberFormat="1" applyFont="1" applyFill="1" applyBorder="1"/>
    <xf numFmtId="2" fontId="1" fillId="9" borderId="45" xfId="0" applyNumberFormat="1" applyFont="1" applyFill="1" applyBorder="1"/>
    <xf numFmtId="2" fontId="1" fillId="9" borderId="46" xfId="0" applyNumberFormat="1" applyFont="1" applyFill="1" applyBorder="1"/>
    <xf numFmtId="2" fontId="1" fillId="9" borderId="47" xfId="0" applyNumberFormat="1" applyFont="1" applyFill="1" applyBorder="1"/>
    <xf numFmtId="2" fontId="1" fillId="6" borderId="18" xfId="0" applyNumberFormat="1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/>
    </xf>
    <xf numFmtId="2" fontId="1" fillId="6" borderId="31" xfId="0" applyNumberFormat="1" applyFont="1" applyFill="1" applyBorder="1" applyAlignment="1">
      <alignment horizontal="center"/>
    </xf>
    <xf numFmtId="2" fontId="1" fillId="3" borderId="32" xfId="0" applyNumberFormat="1" applyFont="1" applyFill="1" applyBorder="1"/>
    <xf numFmtId="2" fontId="1" fillId="3" borderId="33" xfId="0" applyNumberFormat="1" applyFont="1" applyFill="1" applyBorder="1"/>
    <xf numFmtId="2" fontId="1" fillId="3" borderId="34" xfId="0" applyNumberFormat="1" applyFont="1" applyFill="1" applyBorder="1"/>
    <xf numFmtId="2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 vertical="center"/>
    </xf>
    <xf numFmtId="2" fontId="1" fillId="2" borderId="35" xfId="0" applyNumberFormat="1" applyFont="1" applyFill="1" applyBorder="1"/>
    <xf numFmtId="2" fontId="1" fillId="2" borderId="36" xfId="0" applyNumberFormat="1" applyFont="1" applyFill="1" applyBorder="1"/>
    <xf numFmtId="2" fontId="1" fillId="2" borderId="37" xfId="0" applyNumberFormat="1" applyFont="1" applyFill="1" applyBorder="1"/>
    <xf numFmtId="2" fontId="1" fillId="2" borderId="38" xfId="0" applyNumberFormat="1" applyFont="1" applyFill="1" applyBorder="1"/>
    <xf numFmtId="2" fontId="1" fillId="2" borderId="0" xfId="0" applyNumberFormat="1" applyFont="1" applyFill="1" applyBorder="1"/>
    <xf numFmtId="2" fontId="1" fillId="2" borderId="39" xfId="0" applyNumberFormat="1" applyFont="1" applyFill="1" applyBorder="1"/>
    <xf numFmtId="2" fontId="1" fillId="3" borderId="0" xfId="0" applyNumberFormat="1" applyFont="1" applyFill="1" applyAlignment="1">
      <alignment horizontal="left" indent="1"/>
    </xf>
    <xf numFmtId="2" fontId="5" fillId="3" borderId="0" xfId="1" applyNumberFormat="1" applyFont="1" applyFill="1" applyBorder="1" applyAlignment="1" applyProtection="1">
      <alignment horizontal="left" indent="1"/>
    </xf>
    <xf numFmtId="2" fontId="3" fillId="3" borderId="0" xfId="0" applyNumberFormat="1" applyFont="1" applyFill="1" applyAlignment="1">
      <alignment horizontal="left" indent="1"/>
    </xf>
    <xf numFmtId="2" fontId="6" fillId="3" borderId="0" xfId="0" applyNumberFormat="1" applyFont="1" applyFill="1"/>
    <xf numFmtId="2" fontId="1" fillId="2" borderId="28" xfId="0" applyNumberFormat="1" applyFont="1" applyFill="1" applyBorder="1"/>
    <xf numFmtId="2" fontId="1" fillId="2" borderId="29" xfId="0" applyNumberFormat="1" applyFont="1" applyFill="1" applyBorder="1"/>
    <xf numFmtId="2" fontId="1" fillId="2" borderId="30" xfId="0" applyNumberFormat="1" applyFont="1" applyFill="1" applyBorder="1"/>
    <xf numFmtId="2" fontId="1" fillId="11" borderId="0" xfId="0" applyNumberFormat="1" applyFont="1" applyFill="1" applyBorder="1"/>
    <xf numFmtId="2" fontId="3" fillId="2" borderId="0" xfId="0" applyNumberFormat="1" applyFont="1" applyFill="1" applyBorder="1"/>
    <xf numFmtId="2" fontId="1" fillId="2" borderId="14" xfId="0" applyNumberFormat="1" applyFont="1" applyFill="1" applyBorder="1"/>
    <xf numFmtId="2" fontId="1" fillId="3" borderId="0" xfId="0" applyNumberFormat="1" applyFont="1" applyFill="1" applyBorder="1" applyAlignment="1">
      <alignment horizontal="center" vertical="center"/>
    </xf>
    <xf numFmtId="2" fontId="6" fillId="3" borderId="0" xfId="0" applyNumberFormat="1" applyFont="1" applyFill="1" applyBorder="1"/>
    <xf numFmtId="2" fontId="1" fillId="0" borderId="0" xfId="0" applyNumberFormat="1" applyFont="1" applyBorder="1"/>
    <xf numFmtId="2" fontId="1" fillId="6" borderId="16" xfId="0" applyNumberFormat="1" applyFont="1" applyFill="1" applyBorder="1" applyAlignment="1">
      <alignment horizontal="center"/>
    </xf>
    <xf numFmtId="2" fontId="1" fillId="6" borderId="48" xfId="0" applyNumberFormat="1" applyFont="1" applyFill="1" applyBorder="1" applyAlignment="1">
      <alignment horizontal="center" vertical="center"/>
    </xf>
    <xf numFmtId="2" fontId="1" fillId="6" borderId="17" xfId="0" applyNumberFormat="1" applyFont="1" applyFill="1" applyBorder="1" applyAlignment="1">
      <alignment horizontal="center" vertical="center"/>
    </xf>
    <xf numFmtId="2" fontId="1" fillId="6" borderId="20" xfId="0" applyNumberFormat="1" applyFont="1" applyFill="1" applyBorder="1" applyAlignment="1">
      <alignment horizontal="center"/>
    </xf>
    <xf numFmtId="2" fontId="1" fillId="6" borderId="7" xfId="0" applyNumberFormat="1" applyFont="1" applyFill="1" applyBorder="1" applyAlignment="1">
      <alignment horizontal="center" vertical="center"/>
    </xf>
    <xf numFmtId="2" fontId="1" fillId="6" borderId="27" xfId="0" applyNumberFormat="1" applyFont="1" applyFill="1" applyBorder="1" applyAlignment="1">
      <alignment horizontal="center"/>
    </xf>
    <xf numFmtId="2" fontId="1" fillId="6" borderId="10" xfId="0" applyNumberFormat="1" applyFont="1" applyFill="1" applyBorder="1" applyAlignment="1">
      <alignment horizontal="center" vertical="center"/>
    </xf>
    <xf numFmtId="2" fontId="1" fillId="9" borderId="16" xfId="0" applyNumberFormat="1" applyFont="1" applyFill="1" applyBorder="1"/>
    <xf numFmtId="2" fontId="1" fillId="9" borderId="48" xfId="0" applyNumberFormat="1" applyFont="1" applyFill="1" applyBorder="1"/>
    <xf numFmtId="2" fontId="1" fillId="9" borderId="17" xfId="0" applyNumberFormat="1" applyFont="1" applyFill="1" applyBorder="1"/>
    <xf numFmtId="2" fontId="1" fillId="9" borderId="20" xfId="0" applyNumberFormat="1" applyFont="1" applyFill="1" applyBorder="1"/>
    <xf numFmtId="2" fontId="1" fillId="9" borderId="7" xfId="0" applyNumberFormat="1" applyFont="1" applyFill="1" applyBorder="1"/>
    <xf numFmtId="2" fontId="1" fillId="9" borderId="8" xfId="0" applyNumberFormat="1" applyFont="1" applyFill="1" applyBorder="1"/>
    <xf numFmtId="2" fontId="6" fillId="9" borderId="7" xfId="0" applyNumberFormat="1" applyFont="1" applyFill="1" applyBorder="1"/>
    <xf numFmtId="2" fontId="6" fillId="9" borderId="8" xfId="0" applyNumberFormat="1" applyFont="1" applyFill="1" applyBorder="1"/>
    <xf numFmtId="2" fontId="1" fillId="9" borderId="27" xfId="0" applyNumberFormat="1" applyFont="1" applyFill="1" applyBorder="1"/>
    <xf numFmtId="2" fontId="6" fillId="9" borderId="10" xfId="0" applyNumberFormat="1" applyFont="1" applyFill="1" applyBorder="1"/>
    <xf numFmtId="2" fontId="6" fillId="9" borderId="11" xfId="0" applyNumberFormat="1" applyFont="1" applyFill="1" applyBorder="1"/>
    <xf numFmtId="2" fontId="3" fillId="10" borderId="1" xfId="0" applyNumberFormat="1" applyFont="1" applyFill="1" applyBorder="1" applyAlignment="1">
      <alignment horizontal="center" vertical="center"/>
    </xf>
    <xf numFmtId="2" fontId="3" fillId="10" borderId="41" xfId="0" applyNumberFormat="1" applyFont="1" applyFill="1" applyBorder="1" applyAlignment="1">
      <alignment horizontal="center" vertical="center"/>
    </xf>
    <xf numFmtId="2" fontId="3" fillId="10" borderId="31" xfId="0" applyNumberFormat="1" applyFont="1" applyFill="1" applyBorder="1" applyAlignment="1">
      <alignment horizontal="center" vertical="center"/>
    </xf>
    <xf numFmtId="2" fontId="1" fillId="14" borderId="18" xfId="0" applyNumberFormat="1" applyFont="1" applyFill="1" applyBorder="1"/>
    <xf numFmtId="2" fontId="1" fillId="14" borderId="0" xfId="0" applyNumberFormat="1" applyFont="1" applyFill="1" applyBorder="1"/>
    <xf numFmtId="2" fontId="1" fillId="10" borderId="13" xfId="0" applyNumberFormat="1" applyFont="1" applyFill="1" applyBorder="1" applyAlignment="1">
      <alignment horizontal="center" vertical="center"/>
    </xf>
    <xf numFmtId="2" fontId="1" fillId="10" borderId="14" xfId="0" applyNumberFormat="1" applyFont="1" applyFill="1" applyBorder="1" applyAlignment="1">
      <alignment horizontal="center" vertical="center"/>
    </xf>
    <xf numFmtId="2" fontId="1" fillId="10" borderId="15" xfId="0" applyNumberFormat="1" applyFont="1" applyFill="1" applyBorder="1" applyAlignment="1">
      <alignment horizontal="center" vertical="center"/>
    </xf>
    <xf numFmtId="2" fontId="1" fillId="9" borderId="10" xfId="0" applyNumberFormat="1" applyFont="1" applyFill="1" applyBorder="1"/>
    <xf numFmtId="2" fontId="1" fillId="9" borderId="11" xfId="0" applyNumberFormat="1" applyFont="1" applyFill="1" applyBorder="1"/>
    <xf numFmtId="0" fontId="1" fillId="12" borderId="14" xfId="0" applyFont="1" applyFill="1" applyBorder="1" applyAlignment="1">
      <alignment horizontal="center" vertical="center" wrapText="1"/>
    </xf>
    <xf numFmtId="0" fontId="1" fillId="12" borderId="15" xfId="0" applyFont="1" applyFill="1" applyBorder="1" applyAlignment="1">
      <alignment horizontal="center" vertical="center" wrapText="1"/>
    </xf>
    <xf numFmtId="0" fontId="1" fillId="12" borderId="23" xfId="0" applyFont="1" applyFill="1" applyBorder="1" applyAlignment="1">
      <alignment horizontal="center" vertical="center" wrapText="1"/>
    </xf>
    <xf numFmtId="0" fontId="1" fillId="12" borderId="24" xfId="0" applyFont="1" applyFill="1" applyBorder="1" applyAlignment="1">
      <alignment horizontal="center" vertical="center" wrapText="1"/>
    </xf>
    <xf numFmtId="0" fontId="1" fillId="12" borderId="25" xfId="0" applyFont="1" applyFill="1" applyBorder="1" applyAlignment="1">
      <alignment horizontal="center" vertical="center" wrapText="1"/>
    </xf>
    <xf numFmtId="2" fontId="3" fillId="10" borderId="13" xfId="0" applyNumberFormat="1" applyFont="1" applyFill="1" applyBorder="1" applyAlignment="1">
      <alignment horizontal="center" vertical="center"/>
    </xf>
    <xf numFmtId="0" fontId="1" fillId="12" borderId="14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2" borderId="23" xfId="0" applyFont="1" applyFill="1" applyBorder="1" applyAlignment="1">
      <alignment horizontal="center" vertical="center"/>
    </xf>
    <xf numFmtId="0" fontId="1" fillId="12" borderId="24" xfId="0" applyFont="1" applyFill="1" applyBorder="1" applyAlignment="1">
      <alignment horizontal="center" vertical="center"/>
    </xf>
    <xf numFmtId="0" fontId="1" fillId="12" borderId="25" xfId="0" applyFont="1" applyFill="1" applyBorder="1" applyAlignment="1">
      <alignment horizontal="center" vertical="center"/>
    </xf>
    <xf numFmtId="2" fontId="1" fillId="13" borderId="13" xfId="0" applyNumberFormat="1" applyFont="1" applyFill="1" applyBorder="1" applyAlignment="1">
      <alignment horizontal="center" vertical="center"/>
    </xf>
    <xf numFmtId="2" fontId="1" fillId="13" borderId="14" xfId="0" applyNumberFormat="1" applyFont="1" applyFill="1" applyBorder="1" applyAlignment="1">
      <alignment horizontal="center" vertical="center"/>
    </xf>
    <xf numFmtId="2" fontId="1" fillId="13" borderId="15" xfId="0" applyNumberFormat="1" applyFont="1" applyFill="1" applyBorder="1" applyAlignment="1">
      <alignment horizontal="center" vertical="center"/>
    </xf>
    <xf numFmtId="2" fontId="1" fillId="13" borderId="23" xfId="0" applyNumberFormat="1" applyFont="1" applyFill="1" applyBorder="1" applyAlignment="1">
      <alignment horizontal="center" vertical="center"/>
    </xf>
    <xf numFmtId="2" fontId="1" fillId="13" borderId="24" xfId="0" applyNumberFormat="1" applyFont="1" applyFill="1" applyBorder="1" applyAlignment="1">
      <alignment horizontal="center" vertical="center"/>
    </xf>
    <xf numFmtId="2" fontId="1" fillId="13" borderId="25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40" xfId="0" applyNumberFormat="1" applyFont="1" applyFill="1" applyBorder="1" applyAlignment="1">
      <alignment horizontal="center" vertical="center"/>
    </xf>
    <xf numFmtId="0" fontId="4" fillId="8" borderId="1" xfId="0" applyNumberFormat="1" applyFont="1" applyFill="1" applyBorder="1" applyAlignment="1">
      <alignment horizontal="center" vertical="center"/>
    </xf>
    <xf numFmtId="0" fontId="4" fillId="8" borderId="41" xfId="0" applyNumberFormat="1" applyFont="1" applyFill="1" applyBorder="1" applyAlignment="1">
      <alignment horizontal="center" vertical="center"/>
    </xf>
    <xf numFmtId="0" fontId="4" fillId="8" borderId="31" xfId="0" applyNumberFormat="1" applyFont="1" applyFill="1" applyBorder="1" applyAlignment="1">
      <alignment horizontal="center" vertical="center"/>
    </xf>
    <xf numFmtId="0" fontId="4" fillId="8" borderId="40" xfId="0" applyNumberFormat="1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  <xf numFmtId="2" fontId="1" fillId="12" borderId="13" xfId="0" applyNumberFormat="1" applyFont="1" applyFill="1" applyBorder="1" applyAlignment="1">
      <alignment horizontal="center" vertical="center"/>
    </xf>
    <xf numFmtId="2" fontId="1" fillId="12" borderId="14" xfId="0" applyNumberFormat="1" applyFont="1" applyFill="1" applyBorder="1" applyAlignment="1">
      <alignment horizontal="center" vertical="center"/>
    </xf>
    <xf numFmtId="2" fontId="1" fillId="12" borderId="15" xfId="0" applyNumberFormat="1" applyFont="1" applyFill="1" applyBorder="1" applyAlignment="1">
      <alignment horizontal="center" vertical="center"/>
    </xf>
    <xf numFmtId="2" fontId="1" fillId="12" borderId="23" xfId="0" applyNumberFormat="1" applyFont="1" applyFill="1" applyBorder="1" applyAlignment="1">
      <alignment horizontal="center" vertical="center"/>
    </xf>
    <xf numFmtId="2" fontId="1" fillId="12" borderId="24" xfId="0" applyNumberFormat="1" applyFont="1" applyFill="1" applyBorder="1" applyAlignment="1">
      <alignment horizontal="center" vertical="center"/>
    </xf>
    <xf numFmtId="2" fontId="1" fillId="12" borderId="25" xfId="0" applyNumberFormat="1" applyFont="1" applyFill="1" applyBorder="1" applyAlignment="1">
      <alignment horizontal="center" vertical="center"/>
    </xf>
    <xf numFmtId="2" fontId="1" fillId="15" borderId="0" xfId="0" applyNumberFormat="1" applyFont="1" applyFill="1" applyBorder="1" applyAlignment="1">
      <alignment horizontal="center" vertical="center"/>
    </xf>
    <xf numFmtId="2" fontId="1" fillId="15" borderId="19" xfId="0" applyNumberFormat="1" applyFont="1" applyFill="1" applyBorder="1" applyAlignment="1">
      <alignment horizontal="center" vertical="center"/>
    </xf>
    <xf numFmtId="0" fontId="3" fillId="12" borderId="24" xfId="0" applyFont="1" applyFill="1" applyBorder="1" applyAlignment="1">
      <alignment horizontal="center" vertical="center"/>
    </xf>
    <xf numFmtId="2" fontId="1" fillId="12" borderId="13" xfId="0" applyNumberFormat="1" applyFont="1" applyFill="1" applyBorder="1" applyAlignment="1">
      <alignment horizontal="center" vertical="center" wrapText="1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3" fillId="12" borderId="15" xfId="0" applyFont="1" applyFill="1" applyBorder="1" applyAlignment="1">
      <alignment horizontal="center" vertical="center"/>
    </xf>
    <xf numFmtId="0" fontId="3" fillId="12" borderId="18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2" borderId="19" xfId="0" applyFont="1" applyFill="1" applyBorder="1" applyAlignment="1">
      <alignment horizontal="center" vertical="center"/>
    </xf>
    <xf numFmtId="0" fontId="3" fillId="12" borderId="23" xfId="0" applyFont="1" applyFill="1" applyBorder="1" applyAlignment="1">
      <alignment horizontal="center" vertical="center"/>
    </xf>
    <xf numFmtId="0" fontId="3" fillId="12" borderId="25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1E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D2BC"/>
      <rgbColor rgb="00808080"/>
      <rgbColor rgb="009999FF"/>
      <rgbColor rgb="00BE4B48"/>
      <rgbColor rgb="00FDEADA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CD5B5"/>
      <rgbColor rgb="0099CCFF"/>
      <rgbColor rgb="00FF99CC"/>
      <rgbColor rgb="00CC99FF"/>
      <rgbColor rgb="00FAC090"/>
      <rgbColor rgb="003366FF"/>
      <rgbColor rgb="0033CCCC"/>
      <rgbColor rgb="0098B855"/>
      <rgbColor rgb="00FFC000"/>
      <rgbColor rgb="00F59240"/>
      <rgbColor rgb="00E46C0A"/>
      <rgbColor rgb="004A7EBB"/>
      <rgbColor rgb="00878787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roundedCorners val="1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200">
              <a:solidFill>
                <a:srgbClr val="666699"/>
              </a:solidFill>
              <a:bevel/>
            </a:ln>
          </c:spPr>
          <c:marker>
            <c:symbol val="none"/>
          </c:marker>
          <c:smooth val="1"/>
        </c:ser>
        <c:ser>
          <c:idx val="1"/>
          <c:order val="1"/>
          <c:spPr>
            <a:ln w="25200">
              <a:solidFill>
                <a:srgbClr val="993366"/>
              </a:solidFill>
              <a:bevel/>
            </a:ln>
          </c:spPr>
          <c:marker>
            <c:symbol val="none"/>
          </c:marker>
          <c:smooth val="1"/>
        </c:ser>
        <c:marker val="1"/>
        <c:axId val="96052736"/>
        <c:axId val="96054272"/>
      </c:lineChart>
      <c:catAx>
        <c:axId val="96052736"/>
        <c:scaling>
          <c:orientation val="minMax"/>
        </c:scaling>
        <c:delete val="1"/>
        <c:axPos val="b"/>
        <c:majorTickMark val="none"/>
        <c:tickLblPos val="none"/>
        <c:crossAx val="96054272"/>
        <c:crossesAt val="0"/>
        <c:auto val="1"/>
        <c:lblAlgn val="ctr"/>
        <c:lblOffset val="100"/>
        <c:noMultiLvlLbl val="1"/>
      </c:catAx>
      <c:valAx>
        <c:axId val="96054272"/>
        <c:scaling>
          <c:orientation val="minMax"/>
        </c:scaling>
        <c:delete val="1"/>
        <c:axPos val="l"/>
        <c:majorGridlines>
          <c:spPr>
            <a:ln w="9360">
              <a:solidFill>
                <a:srgbClr val="808080"/>
              </a:solidFill>
              <a:bevel/>
            </a:ln>
          </c:spPr>
        </c:majorGridlines>
        <c:tickLblPos val="none"/>
        <c:crossAx val="96052736"/>
        <c:crossesAt val="1"/>
        <c:crossBetween val="between"/>
      </c:valAx>
      <c:spPr>
        <a:solidFill>
          <a:srgbClr val="FFFFFF"/>
        </a:solidFill>
      </c:spPr>
    </c:plotArea>
    <c:legend>
      <c:legendPos val="r"/>
      <c:overlay val="1"/>
    </c:legend>
    <c:plotVisOnly val="1"/>
    <c:dispBlanksAs val="zero"/>
    <c:showDLblsOverMax val="1"/>
  </c:chart>
  <c:spPr>
    <a:solidFill>
      <a:srgbClr val="FFFFFF"/>
    </a:solidFill>
    <a:ln w="9360">
      <a:solidFill>
        <a:srgbClr val="808080"/>
      </a:solidFill>
      <a:bevel/>
    </a:ln>
  </c:spPr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de-DE"/>
  <c:roundedCorners val="1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200">
              <a:solidFill>
                <a:srgbClr val="666699"/>
              </a:solidFill>
              <a:bevel/>
            </a:ln>
          </c:spPr>
          <c:marker>
            <c:symbol val="none"/>
          </c:marker>
          <c:smooth val="1"/>
        </c:ser>
        <c:marker val="1"/>
        <c:axId val="96074368"/>
        <c:axId val="96874880"/>
      </c:lineChart>
      <c:catAx>
        <c:axId val="96074368"/>
        <c:scaling>
          <c:orientation val="minMax"/>
        </c:scaling>
        <c:delete val="1"/>
        <c:axPos val="b"/>
        <c:tickLblPos val="none"/>
        <c:crossAx val="96874880"/>
        <c:crossesAt val="0"/>
        <c:auto val="1"/>
        <c:lblAlgn val="ctr"/>
        <c:lblOffset val="100"/>
        <c:noMultiLvlLbl val="1"/>
      </c:catAx>
      <c:valAx>
        <c:axId val="96874880"/>
        <c:scaling>
          <c:orientation val="minMax"/>
        </c:scaling>
        <c:delete val="1"/>
        <c:axPos val="l"/>
        <c:majorGridlines>
          <c:spPr>
            <a:ln w="9360">
              <a:solidFill>
                <a:srgbClr val="808080"/>
              </a:solidFill>
              <a:bevel/>
            </a:ln>
          </c:spPr>
        </c:majorGridlines>
        <c:tickLblPos val="none"/>
        <c:crossAx val="96074368"/>
        <c:crossesAt val="1"/>
        <c:crossBetween val="between"/>
      </c:valAx>
      <c:spPr>
        <a:solidFill>
          <a:srgbClr val="FFFFFF"/>
        </a:solidFill>
      </c:spPr>
    </c:plotArea>
    <c:legend>
      <c:legendPos val="r"/>
      <c:overlay val="1"/>
    </c:legend>
    <c:plotVisOnly val="1"/>
    <c:dispBlanksAs val="zero"/>
    <c:showDLblsOverMax val="1"/>
  </c:chart>
  <c:spPr>
    <a:solidFill>
      <a:srgbClr val="FFFFFF"/>
    </a:solidFill>
    <a:ln w="9360">
      <a:solidFill>
        <a:srgbClr val="808080"/>
      </a:solidFill>
      <a:bevel/>
    </a:ln>
  </c:spPr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0"/>
          <c:order val="0"/>
          <c:tx>
            <c:v>Normal</c:v>
          </c:tx>
          <c:marker>
            <c:symbol val="none"/>
          </c:marker>
          <c:val>
            <c:numRef>
              <c:f>'[1]COCOMO Model'!$B$68:$B$124</c:f>
              <c:numCache>
                <c:formatCode>0,00</c:formatCode>
                <c:ptCount val="57"/>
                <c:pt idx="0">
                  <c:v>1.8338218898101515</c:v>
                </c:pt>
                <c:pt idx="1">
                  <c:v>3.6182374866419686</c:v>
                </c:pt>
                <c:pt idx="2">
                  <c:v>5.3060523321121487</c:v>
                </c:pt>
                <c:pt idx="3">
                  <c:v>6.8543574236993656</c:v>
                </c:pt>
                <c:pt idx="4">
                  <c:v>8.2263374805089207</c:v>
                </c:pt>
                <c:pt idx="5">
                  <c:v>9.3927077730073609</c:v>
                </c:pt>
                <c:pt idx="6">
                  <c:v>10.332702451307791</c:v>
                </c:pt>
                <c:pt idx="7">
                  <c:v>11.034571513895235</c:v>
                </c:pt>
                <c:pt idx="8">
                  <c:v>11.49557978224879</c:v>
                </c:pt>
                <c:pt idx="9">
                  <c:v>11.721536243076809</c:v>
                </c:pt>
                <c:pt idx="10">
                  <c:v>11.725912918619729</c:v>
                </c:pt>
                <c:pt idx="11">
                  <c:v>11.528636623669476</c:v>
                </c:pt>
                <c:pt idx="12">
                  <c:v>11.154652943468855</c:v>
                </c:pt>
                <c:pt idx="13">
                  <c:v>10.632368790993182</c:v>
                </c:pt>
                <c:pt idx="14">
                  <c:v>9.9920781457182972</c:v>
                </c:pt>
                <c:pt idx="15">
                  <c:v>9.2644660137479882</c:v>
                </c:pt>
                <c:pt idx="16">
                  <c:v>8.4792698859842037</c:v>
                </c:pt>
                <c:pt idx="17">
                  <c:v>7.6641580153120303</c:v>
                </c:pt>
                <c:pt idx="18">
                  <c:v>6.843861851106138</c:v>
                </c:pt>
                <c:pt idx="19">
                  <c:v>6.0395780470334079</c:v>
                </c:pt>
                <c:pt idx="20">
                  <c:v>5.2686354068640329</c:v>
                </c:pt>
                <c:pt idx="21">
                  <c:v>4.5444053442012615</c:v>
                </c:pt>
                <c:pt idx="22">
                  <c:v>3.8764217995092785</c:v>
                </c:pt>
                <c:pt idx="23">
                  <c:v>3.2706684639961994</c:v>
                </c:pt>
                <c:pt idx="24">
                  <c:v>2.7299875184936702</c:v>
                </c:pt>
                <c:pt idx="25">
                  <c:v>2.254564436801711</c:v>
                </c:pt>
                <c:pt idx="26">
                  <c:v>1.8424469854300736</c:v>
                </c:pt>
                <c:pt idx="27">
                  <c:v>1.4900624821262842</c:v>
                </c:pt>
                <c:pt idx="28">
                  <c:v>1.192704723607142</c:v>
                </c:pt>
                <c:pt idx="29">
                  <c:v>0.9449698872174408</c:v>
                </c:pt>
                <c:pt idx="30">
                  <c:v>0.74112841098045024</c:v>
                </c:pt>
                <c:pt idx="31">
                  <c:v>0.57542679456885426</c:v>
                </c:pt>
                <c:pt idx="32">
                  <c:v>0.44231906305521002</c:v>
                </c:pt>
                <c:pt idx="33">
                  <c:v>0.33663210222754675</c:v>
                </c:pt>
                <c:pt idx="34">
                  <c:v>0.25367217467811054</c:v>
                </c:pt>
                <c:pt idx="35">
                  <c:v>0.18928175080877438</c:v>
                </c:pt>
                <c:pt idx="36">
                  <c:v>0.13985651564852028</c:v>
                </c:pt>
                <c:pt idx="37">
                  <c:v>0.10233226658619274</c:v>
                </c:pt>
                <c:pt idx="38">
                  <c:v>7.4150639565791127E-2</c:v>
                </c:pt>
                <c:pt idx="39">
                  <c:v>5.3211421797337996E-2</c:v>
                </c:pt>
                <c:pt idx="40">
                  <c:v>3.781782840451154E-2</c:v>
                </c:pt>
                <c:pt idx="41">
                  <c:v>2.6619700155891587E-2</c:v>
                </c:pt>
                <c:pt idx="42">
                  <c:v>1.8558238151302062E-2</c:v>
                </c:pt>
                <c:pt idx="43">
                  <c:v>1.2814706506268718E-2</c:v>
                </c:pt>
                <c:pt idx="44">
                  <c:v>8.7645471424091844E-3</c:v>
                </c:pt>
                <c:pt idx="45">
                  <c:v>5.9375743339473656E-3</c:v>
                </c:pt>
                <c:pt idx="46">
                  <c:v>3.9843421597776894E-3</c:v>
                </c:pt>
                <c:pt idx="47">
                  <c:v>2.6483832207155216E-3</c:v>
                </c:pt>
                <c:pt idx="48">
                  <c:v>1.7437722902180013E-3</c:v>
                </c:pt>
                <c:pt idx="49">
                  <c:v>1.1373420040407848E-3</c:v>
                </c:pt>
                <c:pt idx="50">
                  <c:v>7.3483851892493408E-4</c:v>
                </c:pt>
                <c:pt idx="51">
                  <c:v>4.7032603932303503E-4</c:v>
                </c:pt>
                <c:pt idx="52">
                  <c:v>2.9820764527052775E-4</c:v>
                </c:pt>
                <c:pt idx="53">
                  <c:v>1.8730836274381363E-4</c:v>
                </c:pt>
                <c:pt idx="54">
                  <c:v>1.1655204068788183E-4</c:v>
                </c:pt>
                <c:pt idx="55">
                  <c:v>7.184760311862044E-5</c:v>
                </c:pt>
                <c:pt idx="56">
                  <c:v>4.3877255863152619E-5</c:v>
                </c:pt>
              </c:numCache>
            </c:numRef>
          </c:val>
        </c:ser>
        <c:ser>
          <c:idx val="1"/>
          <c:order val="1"/>
          <c:tx>
            <c:v>Normal*6</c:v>
          </c:tx>
          <c:marker>
            <c:symbol val="none"/>
          </c:marker>
          <c:val>
            <c:numRef>
              <c:f>'[1]COCOMO Model'!$C$68:$C$124</c:f>
              <c:numCache>
                <c:formatCode>0,00</c:formatCode>
                <c:ptCount val="57"/>
                <c:pt idx="0">
                  <c:v>1.8542545774043941</c:v>
                </c:pt>
                <c:pt idx="1">
                  <c:v>3.6808500131313235</c:v>
                </c:pt>
                <c:pt idx="2">
                  <c:v>5.4528136582336773</c:v>
                </c:pt>
                <c:pt idx="3">
                  <c:v>7.1445220347454219</c:v>
                </c:pt>
                <c:pt idx="4">
                  <c:v>8.7323169453769633</c:v>
                </c:pt>
                <c:pt idx="5">
                  <c:v>10.195054323772517</c:v>
                </c:pt>
                <c:pt idx="6">
                  <c:v>11.514568088893288</c:v>
                </c:pt>
                <c:pt idx="7">
                  <c:v>12.676034954446921</c:v>
                </c:pt>
                <c:pt idx="8">
                  <c:v>13.668230369412345</c:v>
                </c:pt>
                <c:pt idx="9">
                  <c:v>14.483670308857219</c:v>
                </c:pt>
                <c:pt idx="10">
                  <c:v>15.118638264520039</c:v>
                </c:pt>
                <c:pt idx="11">
                  <c:v>15.57310127381337</c:v>
                </c:pt>
                <c:pt idx="12">
                  <c:v>15.850522961666572</c:v>
                </c:pt>
                <c:pt idx="13">
                  <c:v>15.957585167242346</c:v>
                </c:pt>
                <c:pt idx="14">
                  <c:v>15.903832639422216</c:v>
                </c:pt>
                <c:pt idx="15">
                  <c:v>15.701257407307216</c:v>
                </c:pt>
                <c:pt idx="16">
                  <c:v>15.363840708575124</c:v>
                </c:pt>
                <c:pt idx="17">
                  <c:v>14.907070781127016</c:v>
                </c:pt>
                <c:pt idx="18">
                  <c:v>14.347454429263523</c:v>
                </c:pt>
                <c:pt idx="19">
                  <c:v>13.702039142158448</c:v>
                </c:pt>
                <c:pt idx="20">
                  <c:v>12.987960780106931</c:v>
                </c:pt>
                <c:pt idx="21">
                  <c:v>12.222029587526713</c:v>
                </c:pt>
                <c:pt idx="22">
                  <c:v>11.420364690128427</c:v>
                </c:pt>
                <c:pt idx="23">
                  <c:v>10.598084441022332</c:v>
                </c:pt>
                <c:pt idx="24">
                  <c:v>9.7690571464556228</c:v>
                </c:pt>
                <c:pt idx="25">
                  <c:v>8.9457139636844722</c:v>
                </c:pt>
                <c:pt idx="26">
                  <c:v>8.138923239621171</c:v>
                </c:pt>
                <c:pt idx="27">
                  <c:v>7.357923344242435</c:v>
                </c:pt>
                <c:pt idx="28">
                  <c:v>6.6103092158447492</c:v>
                </c:pt>
                <c:pt idx="29">
                  <c:v>5.9020664174276725</c:v>
                </c:pt>
                <c:pt idx="30">
                  <c:v>5.2376455197811342</c:v>
                </c:pt>
                <c:pt idx="31">
                  <c:v>4.6200690682753036</c:v>
                </c:pt>
                <c:pt idx="32">
                  <c:v>4.0510632274598652</c:v>
                </c:pt>
                <c:pt idx="33">
                  <c:v>3.5312063847484976</c:v>
                </c:pt>
                <c:pt idx="34">
                  <c:v>3.0600874745788205</c:v>
                </c:pt>
                <c:pt idx="35">
                  <c:v>2.6364674936292527</c:v>
                </c:pt>
                <c:pt idx="36">
                  <c:v>2.2584385497933583</c:v>
                </c:pt>
                <c:pt idx="37">
                  <c:v>1.9235757581928274</c:v>
                </c:pt>
                <c:pt idx="38">
                  <c:v>1.6290783070396548</c:v>
                </c:pt>
                <c:pt idx="39">
                  <c:v>1.371897012553251</c:v>
                </c:pt>
                <c:pt idx="40">
                  <c:v>1.1488466223965301</c:v>
                </c:pt>
                <c:pt idx="41">
                  <c:v>0.95670197814056701</c:v>
                </c:pt>
                <c:pt idx="42">
                  <c:v>0.79227788607653626</c:v>
                </c:pt>
                <c:pt idx="43">
                  <c:v>0.65249315880948799</c:v>
                </c:pt>
                <c:pt idx="44">
                  <c:v>0.53441977264140805</c:v>
                </c:pt>
                <c:pt idx="45">
                  <c:v>0.43531844024793565</c:v>
                </c:pt>
                <c:pt idx="46">
                  <c:v>0.35266213287708903</c:v>
                </c:pt>
                <c:pt idx="47">
                  <c:v>0.28414921384506253</c:v>
                </c:pt>
                <c:pt idx="48">
                  <c:v>0.22770788086353469</c:v>
                </c:pt>
                <c:pt idx="49">
                  <c:v>0.18149357552093304</c:v>
                </c:pt>
                <c:pt idx="50">
                  <c:v>0.14388092111955819</c:v>
                </c:pt>
                <c:pt idx="51">
                  <c:v>0.11345161139584951</c:v>
                </c:pt>
                <c:pt idx="52">
                  <c:v>8.8979507351555812E-2</c:v>
                </c:pt>
                <c:pt idx="53">
                  <c:v>6.9414020517354333E-2</c:v>
                </c:pt>
                <c:pt idx="54">
                  <c:v>5.3862679292933882E-2</c:v>
                </c:pt>
                <c:pt idx="55">
                  <c:v>4.1573599122163553E-2</c:v>
                </c:pt>
                <c:pt idx="56">
                  <c:v>3.1918413520329342E-2</c:v>
                </c:pt>
              </c:numCache>
            </c:numRef>
          </c:val>
        </c:ser>
        <c:ser>
          <c:idx val="2"/>
          <c:order val="2"/>
          <c:tx>
            <c:v>Normal*36</c:v>
          </c:tx>
          <c:marker>
            <c:symbol val="none"/>
          </c:marker>
          <c:val>
            <c:numRef>
              <c:f>'[1]COCOMO Model'!$D$68:$D$124</c:f>
              <c:numCache>
                <c:formatCode>0,00</c:formatCode>
                <c:ptCount val="57"/>
                <c:pt idx="0">
                  <c:v>1.6084157358955626</c:v>
                </c:pt>
                <c:pt idx="1">
                  <c:v>3.2042220881040873</c:v>
                </c:pt>
                <c:pt idx="2">
                  <c:v>4.7749742842089207</c:v>
                </c:pt>
                <c:pt idx="3">
                  <c:v>6.308553768431481</c:v>
                </c:pt>
                <c:pt idx="4">
                  <c:v>7.7933238657045152</c:v>
                </c:pt>
                <c:pt idx="5">
                  <c:v>9.2182767080612393</c:v>
                </c:pt>
                <c:pt idx="6">
                  <c:v>10.573168830472643</c:v>
                </c:pt>
                <c:pt idx="7">
                  <c:v>11.848643105518141</c:v>
                </c:pt>
                <c:pt idx="8">
                  <c:v>13.036334999846826</c:v>
                </c:pt>
                <c:pt idx="9">
                  <c:v>14.128961491489962</c:v>
                </c:pt>
                <c:pt idx="10">
                  <c:v>15.120391375847611</c:v>
                </c:pt>
                <c:pt idx="11">
                  <c:v>16.005696098958236</c:v>
                </c:pt>
                <c:pt idx="12">
                  <c:v>16.781180678416916</c:v>
                </c:pt>
                <c:pt idx="13">
                  <c:v>17.44439469391299</c:v>
                </c:pt>
                <c:pt idx="14">
                  <c:v>17.994123739967389</c:v>
                </c:pt>
                <c:pt idx="15">
                  <c:v>18.430362122822732</c:v>
                </c:pt>
                <c:pt idx="16">
                  <c:v>18.754267942237885</c:v>
                </c:pt>
                <c:pt idx="17">
                  <c:v>18.968102018987906</c:v>
                </c:pt>
                <c:pt idx="18">
                  <c:v>19.075152403369074</c:v>
                </c:pt>
                <c:pt idx="19">
                  <c:v>19.079646423690612</c:v>
                </c:pt>
                <c:pt idx="20">
                  <c:v>18.986652402969362</c:v>
                </c:pt>
                <c:pt idx="21">
                  <c:v>18.801973284881981</c:v>
                </c:pt>
                <c:pt idx="22">
                  <c:v>18.532034466188328</c:v>
                </c:pt>
                <c:pt idx="23">
                  <c:v>18.183768133637759</c:v>
                </c:pt>
                <c:pt idx="24">
                  <c:v>17.764496351604752</c:v>
                </c:pt>
                <c:pt idx="25">
                  <c:v>17.281815046492472</c:v>
                </c:pt>
                <c:pt idx="26">
                  <c:v>16.743480890537228</c:v>
                </c:pt>
                <c:pt idx="27">
                  <c:v>16.157302907191834</c:v>
                </c:pt>
                <c:pt idx="28">
                  <c:v>15.531040409573331</c:v>
                </c:pt>
                <c:pt idx="29">
                  <c:v>14.872308649760479</c:v>
                </c:pt>
                <c:pt idx="30">
                  <c:v>14.188493307419474</c:v>
                </c:pt>
                <c:pt idx="31">
                  <c:v>13.486674688661704</c:v>
                </c:pt>
                <c:pt idx="32">
                  <c:v>12.773562247252928</c:v>
                </c:pt>
                <c:pt idx="33">
                  <c:v>12.055439786884882</c:v>
                </c:pt>
                <c:pt idx="34">
                  <c:v>11.338121461136295</c:v>
                </c:pt>
                <c:pt idx="35">
                  <c:v>10.626918462171503</c:v>
                </c:pt>
                <c:pt idx="36">
                  <c:v>9.9266160844693356</c:v>
                </c:pt>
                <c:pt idx="37">
                  <c:v>9.2414606693354902</c:v>
                </c:pt>
                <c:pt idx="38">
                  <c:v>8.5751557820741358</c:v>
                </c:pt>
                <c:pt idx="39">
                  <c:v>7.9308668479812221</c:v>
                </c:pt>
                <c:pt idx="40">
                  <c:v>7.3112333763725248</c:v>
                </c:pt>
                <c:pt idx="41">
                  <c:v>6.7183878334318994</c:v>
                </c:pt>
                <c:pt idx="42">
                  <c:v>6.153980183761484</c:v>
                </c:pt>
                <c:pt idx="43">
                  <c:v>5.6192071054825705</c:v>
                </c:pt>
                <c:pt idx="44">
                  <c:v>5.1148448923780654</c:v>
                </c:pt>
                <c:pt idx="45">
                  <c:v>4.641285086265853</c:v>
                </c:pt>
                <c:pt idx="46">
                  <c:v>4.1985719306246549</c:v>
                </c:pt>
                <c:pt idx="47">
                  <c:v>3.78644079935389</c:v>
                </c:pt>
                <c:pt idx="48">
                  <c:v>3.4043568292558137</c:v>
                </c:pt>
                <c:pt idx="49">
                  <c:v>3.051553068230211</c:v>
                </c:pt>
                <c:pt idx="50">
                  <c:v>2.7270675402359701</c:v>
                </c:pt>
                <c:pt idx="51">
                  <c:v>2.4297787199599128</c:v>
                </c:pt>
                <c:pt idx="52">
                  <c:v>2.1584390022582594</c:v>
                </c:pt>
                <c:pt idx="53">
                  <c:v>1.9117058415161736</c:v>
                </c:pt>
                <c:pt idx="54">
                  <c:v>1.6881703221556745</c:v>
                </c:pt>
                <c:pt idx="55">
                  <c:v>1.48638300200907</c:v>
                </c:pt>
                <c:pt idx="56">
                  <c:v>1.3048769439130377</c:v>
                </c:pt>
              </c:numCache>
            </c:numRef>
          </c:val>
        </c:ser>
        <c:marker val="1"/>
        <c:axId val="104824832"/>
        <c:axId val="104826368"/>
      </c:lineChart>
      <c:catAx>
        <c:axId val="104824832"/>
        <c:scaling>
          <c:orientation val="minMax"/>
        </c:scaling>
        <c:axPos val="b"/>
        <c:tickLblPos val="nextTo"/>
        <c:crossAx val="104826368"/>
        <c:crosses val="autoZero"/>
        <c:auto val="1"/>
        <c:lblAlgn val="ctr"/>
        <c:lblOffset val="100"/>
      </c:catAx>
      <c:valAx>
        <c:axId val="104826368"/>
        <c:scaling>
          <c:orientation val="minMax"/>
        </c:scaling>
        <c:axPos val="l"/>
        <c:majorGridlines/>
        <c:numFmt formatCode="0,00" sourceLinked="1"/>
        <c:tickLblPos val="nextTo"/>
        <c:crossAx val="10482483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8740157499999996" l="0.7000000000000004" r="0.7000000000000004" t="0.78740157499999996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554400</xdr:colOff>
      <xdr:row>2</xdr:row>
      <xdr:rowOff>31680</xdr:rowOff>
    </xdr:from>
    <xdr:to>
      <xdr:col>15</xdr:col>
      <xdr:colOff>469800</xdr:colOff>
      <xdr:row>24</xdr:row>
      <xdr:rowOff>120600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47520</xdr:colOff>
      <xdr:row>33</xdr:row>
      <xdr:rowOff>145080</xdr:rowOff>
    </xdr:from>
    <xdr:to>
      <xdr:col>13</xdr:col>
      <xdr:colOff>98640</xdr:colOff>
      <xdr:row>48</xdr:row>
      <xdr:rowOff>47880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781050</xdr:colOff>
      <xdr:row>65</xdr:row>
      <xdr:rowOff>0</xdr:rowOff>
    </xdr:to>
    <xdr:sp macro="" textlink="">
      <xdr:nvSpPr>
        <xdr:cNvPr id="205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781050</xdr:colOff>
      <xdr:row>65</xdr:row>
      <xdr:rowOff>0</xdr:rowOff>
    </xdr:to>
    <xdr:sp macro="" textlink="">
      <xdr:nvSpPr>
        <xdr:cNvPr id="2054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781050</xdr:colOff>
      <xdr:row>65</xdr:row>
      <xdr:rowOff>0</xdr:rowOff>
    </xdr:to>
    <xdr:sp macro="" textlink="">
      <xdr:nvSpPr>
        <xdr:cNvPr id="2052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781050</xdr:colOff>
      <xdr:row>65</xdr:row>
      <xdr:rowOff>0</xdr:rowOff>
    </xdr:to>
    <xdr:sp macro="" textlink="">
      <xdr:nvSpPr>
        <xdr:cNvPr id="2050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781050</xdr:colOff>
      <xdr:row>65</xdr:row>
      <xdr:rowOff>0</xdr:rowOff>
    </xdr:to>
    <xdr:sp macro="" textlink="">
      <xdr:nvSpPr>
        <xdr:cNvPr id="2061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781050</xdr:colOff>
      <xdr:row>65</xdr:row>
      <xdr:rowOff>0</xdr:rowOff>
    </xdr:to>
    <xdr:sp macro="" textlink="">
      <xdr:nvSpPr>
        <xdr:cNvPr id="2060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781050</xdr:colOff>
      <xdr:row>65</xdr:row>
      <xdr:rowOff>0</xdr:rowOff>
    </xdr:to>
    <xdr:sp macro="" textlink="">
      <xdr:nvSpPr>
        <xdr:cNvPr id="2059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781050</xdr:colOff>
      <xdr:row>65</xdr:row>
      <xdr:rowOff>0</xdr:rowOff>
    </xdr:to>
    <xdr:sp macro="" textlink="">
      <xdr:nvSpPr>
        <xdr:cNvPr id="2058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42333</xdr:colOff>
      <xdr:row>24</xdr:row>
      <xdr:rowOff>57151</xdr:rowOff>
    </xdr:from>
    <xdr:to>
      <xdr:col>11</xdr:col>
      <xdr:colOff>814917</xdr:colOff>
      <xdr:row>59</xdr:row>
      <xdr:rowOff>21167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7</xdr:col>
      <xdr:colOff>781050</xdr:colOff>
      <xdr:row>71</xdr:row>
      <xdr:rowOff>76200</xdr:rowOff>
    </xdr:to>
    <xdr:sp macro="" textlink="">
      <xdr:nvSpPr>
        <xdr:cNvPr id="2067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781050</xdr:colOff>
      <xdr:row>71</xdr:row>
      <xdr:rowOff>76200</xdr:rowOff>
    </xdr:to>
    <xdr:sp macro="" textlink="">
      <xdr:nvSpPr>
        <xdr:cNvPr id="206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781050</xdr:colOff>
      <xdr:row>71</xdr:row>
      <xdr:rowOff>76200</xdr:rowOff>
    </xdr:to>
    <xdr:sp macro="" textlink="">
      <xdr:nvSpPr>
        <xdr:cNvPr id="2065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781050</xdr:colOff>
      <xdr:row>71</xdr:row>
      <xdr:rowOff>76200</xdr:rowOff>
    </xdr:to>
    <xdr:sp macro="" textlink="">
      <xdr:nvSpPr>
        <xdr:cNvPr id="2064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781050</xdr:colOff>
      <xdr:row>71</xdr:row>
      <xdr:rowOff>104775</xdr:rowOff>
    </xdr:to>
    <xdr:sp macro="" textlink="">
      <xdr:nvSpPr>
        <xdr:cNvPr id="2072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781050</xdr:colOff>
      <xdr:row>71</xdr:row>
      <xdr:rowOff>104775</xdr:rowOff>
    </xdr:to>
    <xdr:sp macro="" textlink="">
      <xdr:nvSpPr>
        <xdr:cNvPr id="2071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781050</xdr:colOff>
      <xdr:row>71</xdr:row>
      <xdr:rowOff>104775</xdr:rowOff>
    </xdr:to>
    <xdr:sp macro="" textlink="">
      <xdr:nvSpPr>
        <xdr:cNvPr id="2070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781050</xdr:colOff>
      <xdr:row>71</xdr:row>
      <xdr:rowOff>104775</xdr:rowOff>
    </xdr:to>
    <xdr:sp macro="" textlink="">
      <xdr:nvSpPr>
        <xdr:cNvPr id="2069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781050</xdr:colOff>
      <xdr:row>65</xdr:row>
      <xdr:rowOff>104775</xdr:rowOff>
    </xdr:to>
    <xdr:sp macro="" textlink="">
      <xdr:nvSpPr>
        <xdr:cNvPr id="2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781050</xdr:colOff>
      <xdr:row>65</xdr:row>
      <xdr:rowOff>104775</xdr:rowOff>
    </xdr:to>
    <xdr:sp macro="" textlink="">
      <xdr:nvSpPr>
        <xdr:cNvPr id="3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781050</xdr:colOff>
      <xdr:row>65</xdr:row>
      <xdr:rowOff>104775</xdr:rowOff>
    </xdr:to>
    <xdr:sp macro="" textlink="">
      <xdr:nvSpPr>
        <xdr:cNvPr id="4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781050</xdr:colOff>
      <xdr:row>65</xdr:row>
      <xdr:rowOff>104775</xdr:rowOff>
    </xdr:to>
    <xdr:sp macro="" textlink="">
      <xdr:nvSpPr>
        <xdr:cNvPr id="5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li/Desktop/Webest_Model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PVALUES"/>
      <sheetName val="COCOMO Model"/>
    </sheetNames>
    <sheetDataSet>
      <sheetData sheetId="0"/>
      <sheetData sheetId="1">
        <row r="68">
          <cell r="B68">
            <v>1.8338218898101515</v>
          </cell>
          <cell r="C68">
            <v>1.8542545774043941</v>
          </cell>
          <cell r="D68">
            <v>1.6084157358955626</v>
          </cell>
        </row>
        <row r="69">
          <cell r="B69">
            <v>3.6182374866419686</v>
          </cell>
          <cell r="C69">
            <v>3.6808500131313235</v>
          </cell>
          <cell r="D69">
            <v>3.2042220881040873</v>
          </cell>
        </row>
        <row r="70">
          <cell r="B70">
            <v>5.3060523321121487</v>
          </cell>
          <cell r="C70">
            <v>5.4528136582336773</v>
          </cell>
          <cell r="D70">
            <v>4.7749742842089207</v>
          </cell>
        </row>
        <row r="71">
          <cell r="B71">
            <v>6.8543574236993656</v>
          </cell>
          <cell r="C71">
            <v>7.1445220347454219</v>
          </cell>
          <cell r="D71">
            <v>6.308553768431481</v>
          </cell>
        </row>
        <row r="72">
          <cell r="B72">
            <v>8.2263374805089207</v>
          </cell>
          <cell r="C72">
            <v>8.7323169453769633</v>
          </cell>
          <cell r="D72">
            <v>7.7933238657045152</v>
          </cell>
        </row>
        <row r="73">
          <cell r="B73">
            <v>9.3927077730073609</v>
          </cell>
          <cell r="C73">
            <v>10.195054323772517</v>
          </cell>
          <cell r="D73">
            <v>9.2182767080612393</v>
          </cell>
        </row>
        <row r="74">
          <cell r="B74">
            <v>10.332702451307791</v>
          </cell>
          <cell r="C74">
            <v>11.514568088893288</v>
          </cell>
          <cell r="D74">
            <v>10.573168830472643</v>
          </cell>
        </row>
        <row r="75">
          <cell r="B75">
            <v>11.034571513895235</v>
          </cell>
          <cell r="C75">
            <v>12.676034954446921</v>
          </cell>
          <cell r="D75">
            <v>11.848643105518141</v>
          </cell>
        </row>
        <row r="76">
          <cell r="B76">
            <v>11.49557978224879</v>
          </cell>
          <cell r="C76">
            <v>13.668230369412345</v>
          </cell>
          <cell r="D76">
            <v>13.036334999846826</v>
          </cell>
        </row>
        <row r="77">
          <cell r="B77">
            <v>11.721536243076809</v>
          </cell>
          <cell r="C77">
            <v>14.483670308857219</v>
          </cell>
          <cell r="D77">
            <v>14.128961491489962</v>
          </cell>
        </row>
        <row r="78">
          <cell r="B78">
            <v>11.725912918619729</v>
          </cell>
          <cell r="C78">
            <v>15.118638264520039</v>
          </cell>
          <cell r="D78">
            <v>15.120391375847611</v>
          </cell>
        </row>
        <row r="79">
          <cell r="B79">
            <v>11.528636623669476</v>
          </cell>
          <cell r="C79">
            <v>15.57310127381337</v>
          </cell>
          <cell r="D79">
            <v>16.005696098958236</v>
          </cell>
        </row>
        <row r="80">
          <cell r="B80">
            <v>11.154652943468855</v>
          </cell>
          <cell r="C80">
            <v>15.850522961666572</v>
          </cell>
          <cell r="D80">
            <v>16.781180678416916</v>
          </cell>
        </row>
        <row r="81">
          <cell r="B81">
            <v>10.632368790993182</v>
          </cell>
          <cell r="C81">
            <v>15.957585167242346</v>
          </cell>
          <cell r="D81">
            <v>17.44439469391299</v>
          </cell>
        </row>
        <row r="82">
          <cell r="B82">
            <v>9.9920781457182972</v>
          </cell>
          <cell r="C82">
            <v>15.903832639422216</v>
          </cell>
          <cell r="D82">
            <v>17.994123739967389</v>
          </cell>
        </row>
        <row r="83">
          <cell r="B83">
            <v>9.2644660137479882</v>
          </cell>
          <cell r="C83">
            <v>15.701257407307216</v>
          </cell>
          <cell r="D83">
            <v>18.430362122822732</v>
          </cell>
        </row>
        <row r="84">
          <cell r="B84">
            <v>8.4792698859842037</v>
          </cell>
          <cell r="C84">
            <v>15.363840708575124</v>
          </cell>
          <cell r="D84">
            <v>18.754267942237885</v>
          </cell>
        </row>
        <row r="85">
          <cell r="B85">
            <v>7.6641580153120303</v>
          </cell>
          <cell r="C85">
            <v>14.907070781127016</v>
          </cell>
          <cell r="D85">
            <v>18.968102018987906</v>
          </cell>
        </row>
        <row r="86">
          <cell r="B86">
            <v>6.843861851106138</v>
          </cell>
          <cell r="C86">
            <v>14.347454429263523</v>
          </cell>
          <cell r="D86">
            <v>19.075152403369074</v>
          </cell>
        </row>
        <row r="87">
          <cell r="B87">
            <v>6.0395780470334079</v>
          </cell>
          <cell r="C87">
            <v>13.702039142158448</v>
          </cell>
          <cell r="D87">
            <v>19.079646423690612</v>
          </cell>
        </row>
        <row r="88">
          <cell r="B88">
            <v>5.2686354068640329</v>
          </cell>
          <cell r="C88">
            <v>12.987960780106931</v>
          </cell>
          <cell r="D88">
            <v>18.986652402969362</v>
          </cell>
        </row>
        <row r="89">
          <cell r="B89">
            <v>4.5444053442012615</v>
          </cell>
          <cell r="C89">
            <v>12.222029587526713</v>
          </cell>
          <cell r="D89">
            <v>18.801973284881981</v>
          </cell>
        </row>
        <row r="90">
          <cell r="B90">
            <v>3.8764217995092785</v>
          </cell>
          <cell r="C90">
            <v>11.420364690128427</v>
          </cell>
          <cell r="D90">
            <v>18.532034466188328</v>
          </cell>
        </row>
        <row r="91">
          <cell r="B91">
            <v>3.2706684639961994</v>
          </cell>
          <cell r="C91">
            <v>10.598084441022332</v>
          </cell>
          <cell r="D91">
            <v>18.183768133637759</v>
          </cell>
        </row>
        <row r="92">
          <cell r="B92">
            <v>2.7299875184936702</v>
          </cell>
          <cell r="C92">
            <v>9.7690571464556228</v>
          </cell>
          <cell r="D92">
            <v>17.764496351604752</v>
          </cell>
        </row>
        <row r="93">
          <cell r="B93">
            <v>2.254564436801711</v>
          </cell>
          <cell r="C93">
            <v>8.9457139636844722</v>
          </cell>
          <cell r="D93">
            <v>17.281815046492472</v>
          </cell>
        </row>
        <row r="94">
          <cell r="B94">
            <v>1.8424469854300736</v>
          </cell>
          <cell r="C94">
            <v>8.138923239621171</v>
          </cell>
          <cell r="D94">
            <v>16.743480890537228</v>
          </cell>
        </row>
        <row r="95">
          <cell r="B95">
            <v>1.4900624821262842</v>
          </cell>
          <cell r="C95">
            <v>7.357923344242435</v>
          </cell>
          <cell r="D95">
            <v>16.157302907191834</v>
          </cell>
        </row>
        <row r="96">
          <cell r="B96">
            <v>1.192704723607142</v>
          </cell>
          <cell r="C96">
            <v>6.6103092158447492</v>
          </cell>
          <cell r="D96">
            <v>15.531040409573331</v>
          </cell>
        </row>
        <row r="97">
          <cell r="B97">
            <v>0.9449698872174408</v>
          </cell>
          <cell r="C97">
            <v>5.9020664174276725</v>
          </cell>
          <cell r="D97">
            <v>14.872308649760479</v>
          </cell>
        </row>
        <row r="98">
          <cell r="B98">
            <v>0.74112841098045024</v>
          </cell>
          <cell r="C98">
            <v>5.2376455197811342</v>
          </cell>
          <cell r="D98">
            <v>14.188493307419474</v>
          </cell>
        </row>
        <row r="99">
          <cell r="B99">
            <v>0.57542679456885426</v>
          </cell>
          <cell r="C99">
            <v>4.6200690682753036</v>
          </cell>
          <cell r="D99">
            <v>13.486674688661704</v>
          </cell>
        </row>
        <row r="100">
          <cell r="B100">
            <v>0.44231906305521002</v>
          </cell>
          <cell r="C100">
            <v>4.0510632274598652</v>
          </cell>
          <cell r="D100">
            <v>12.773562247252928</v>
          </cell>
        </row>
        <row r="101">
          <cell r="B101">
            <v>0.33663210222754675</v>
          </cell>
          <cell r="C101">
            <v>3.5312063847484976</v>
          </cell>
          <cell r="D101">
            <v>12.055439786884882</v>
          </cell>
        </row>
        <row r="102">
          <cell r="B102">
            <v>0.25367217467811054</v>
          </cell>
          <cell r="C102">
            <v>3.0600874745788205</v>
          </cell>
          <cell r="D102">
            <v>11.338121461136295</v>
          </cell>
        </row>
        <row r="103">
          <cell r="B103">
            <v>0.18928175080877438</v>
          </cell>
          <cell r="C103">
            <v>2.6364674936292527</v>
          </cell>
          <cell r="D103">
            <v>10.626918462171503</v>
          </cell>
        </row>
        <row r="104">
          <cell r="B104">
            <v>0.13985651564852028</v>
          </cell>
          <cell r="C104">
            <v>2.2584385497933583</v>
          </cell>
          <cell r="D104">
            <v>9.9266160844693356</v>
          </cell>
        </row>
        <row r="105">
          <cell r="B105">
            <v>0.10233226658619274</v>
          </cell>
          <cell r="C105">
            <v>1.9235757581928274</v>
          </cell>
          <cell r="D105">
            <v>9.2414606693354902</v>
          </cell>
        </row>
        <row r="106">
          <cell r="B106">
            <v>7.4150639565791127E-2</v>
          </cell>
          <cell r="C106">
            <v>1.6290783070396548</v>
          </cell>
          <cell r="D106">
            <v>8.5751557820741358</v>
          </cell>
        </row>
        <row r="107">
          <cell r="B107">
            <v>5.3211421797337996E-2</v>
          </cell>
          <cell r="C107">
            <v>1.371897012553251</v>
          </cell>
          <cell r="D107">
            <v>7.9308668479812221</v>
          </cell>
        </row>
        <row r="108">
          <cell r="B108">
            <v>3.781782840451154E-2</v>
          </cell>
          <cell r="C108">
            <v>1.1488466223965301</v>
          </cell>
          <cell r="D108">
            <v>7.3112333763725248</v>
          </cell>
        </row>
        <row r="109">
          <cell r="B109">
            <v>2.6619700155891587E-2</v>
          </cell>
          <cell r="C109">
            <v>0.95670197814056701</v>
          </cell>
          <cell r="D109">
            <v>6.7183878334318994</v>
          </cell>
        </row>
        <row r="110">
          <cell r="B110">
            <v>1.8558238151302062E-2</v>
          </cell>
          <cell r="C110">
            <v>0.79227788607653626</v>
          </cell>
          <cell r="D110">
            <v>6.153980183761484</v>
          </cell>
        </row>
        <row r="111">
          <cell r="B111">
            <v>1.2814706506268718E-2</v>
          </cell>
          <cell r="C111">
            <v>0.65249315880948799</v>
          </cell>
          <cell r="D111">
            <v>5.6192071054825705</v>
          </cell>
        </row>
        <row r="112">
          <cell r="B112">
            <v>8.7645471424091844E-3</v>
          </cell>
          <cell r="C112">
            <v>0.53441977264140805</v>
          </cell>
          <cell r="D112">
            <v>5.1148448923780654</v>
          </cell>
        </row>
        <row r="113">
          <cell r="B113">
            <v>5.9375743339473656E-3</v>
          </cell>
          <cell r="C113">
            <v>0.43531844024793565</v>
          </cell>
          <cell r="D113">
            <v>4.641285086265853</v>
          </cell>
        </row>
        <row r="114">
          <cell r="B114">
            <v>3.9843421597776894E-3</v>
          </cell>
          <cell r="C114">
            <v>0.35266213287708903</v>
          </cell>
          <cell r="D114">
            <v>4.1985719306246549</v>
          </cell>
        </row>
        <row r="115">
          <cell r="B115">
            <v>2.6483832207155216E-3</v>
          </cell>
          <cell r="C115">
            <v>0.28414921384506253</v>
          </cell>
          <cell r="D115">
            <v>3.78644079935389</v>
          </cell>
        </row>
        <row r="116">
          <cell r="B116">
            <v>1.7437722902180013E-3</v>
          </cell>
          <cell r="C116">
            <v>0.22770788086353469</v>
          </cell>
          <cell r="D116">
            <v>3.4043568292558137</v>
          </cell>
        </row>
        <row r="117">
          <cell r="B117">
            <v>1.1373420040407848E-3</v>
          </cell>
          <cell r="C117">
            <v>0.18149357552093304</v>
          </cell>
          <cell r="D117">
            <v>3.051553068230211</v>
          </cell>
        </row>
        <row r="118">
          <cell r="B118">
            <v>7.3483851892493408E-4</v>
          </cell>
          <cell r="C118">
            <v>0.14388092111955819</v>
          </cell>
          <cell r="D118">
            <v>2.7270675402359701</v>
          </cell>
        </row>
        <row r="119">
          <cell r="B119">
            <v>4.7032603932303503E-4</v>
          </cell>
          <cell r="C119">
            <v>0.11345161139584951</v>
          </cell>
          <cell r="D119">
            <v>2.4297787199599128</v>
          </cell>
        </row>
        <row r="120">
          <cell r="B120">
            <v>2.9820764527052775E-4</v>
          </cell>
          <cell r="C120">
            <v>8.8979507351555812E-2</v>
          </cell>
          <cell r="D120">
            <v>2.1584390022582594</v>
          </cell>
        </row>
        <row r="121">
          <cell r="B121">
            <v>1.8730836274381363E-4</v>
          </cell>
          <cell r="C121">
            <v>6.9414020517354333E-2</v>
          </cell>
          <cell r="D121">
            <v>1.9117058415161736</v>
          </cell>
        </row>
        <row r="122">
          <cell r="B122">
            <v>1.1655204068788183E-4</v>
          </cell>
          <cell r="C122">
            <v>5.3862679292933882E-2</v>
          </cell>
          <cell r="D122">
            <v>1.6881703221556745</v>
          </cell>
        </row>
        <row r="123">
          <cell r="B123">
            <v>7.184760311862044E-5</v>
          </cell>
          <cell r="C123">
            <v>4.1573599122163553E-2</v>
          </cell>
          <cell r="D123">
            <v>1.48638300200907</v>
          </cell>
        </row>
        <row r="124">
          <cell r="B124">
            <v>4.3877255863152619E-5</v>
          </cell>
          <cell r="C124">
            <v>3.1918413520329342E-2</v>
          </cell>
          <cell r="D124">
            <v>1.3048769439130377</v>
          </cell>
        </row>
      </sheetData>
    </sheetDataSet>
  </externalBook>
</externalLink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72"/>
  <sheetViews>
    <sheetView zoomScaleNormal="100" zoomScalePageLayoutView="60" workbookViewId="0"/>
  </sheetViews>
  <sheetFormatPr baseColWidth="10" defaultRowHeight="12.75"/>
  <cols>
    <col min="1" max="1025" width="10.5703125"/>
  </cols>
  <sheetData>
    <row r="1" spans="2:18">
      <c r="G1" s="1"/>
      <c r="Q1" t="s">
        <v>0</v>
      </c>
    </row>
    <row r="2" spans="2:18">
      <c r="B2" t="s">
        <v>1</v>
      </c>
      <c r="C2" t="s">
        <v>2</v>
      </c>
      <c r="G2" s="1"/>
      <c r="Q2" t="s">
        <v>1</v>
      </c>
      <c r="R2" t="s">
        <v>2</v>
      </c>
    </row>
    <row r="3" spans="2:18">
      <c r="B3">
        <v>1</v>
      </c>
      <c r="C3">
        <v>754</v>
      </c>
      <c r="G3" s="1"/>
      <c r="Q3">
        <v>1</v>
      </c>
      <c r="R3" s="1">
        <f t="shared" ref="R3:R26" si="0">LN(C3)</f>
        <v>6.6253923680079563</v>
      </c>
    </row>
    <row r="4" spans="2:18">
      <c r="B4">
        <v>2</v>
      </c>
      <c r="C4">
        <v>987</v>
      </c>
      <c r="G4" s="1"/>
      <c r="Q4">
        <v>2</v>
      </c>
      <c r="R4" s="1">
        <f t="shared" si="0"/>
        <v>6.8946700394334819</v>
      </c>
    </row>
    <row r="5" spans="2:18">
      <c r="B5">
        <v>3</v>
      </c>
      <c r="C5">
        <v>1220</v>
      </c>
      <c r="G5" s="1"/>
      <c r="Q5">
        <v>3</v>
      </c>
      <c r="R5" s="1">
        <f t="shared" si="0"/>
        <v>7.1066061377273027</v>
      </c>
    </row>
    <row r="6" spans="2:18">
      <c r="B6">
        <v>4</v>
      </c>
      <c r="C6">
        <v>1597</v>
      </c>
      <c r="G6" s="1"/>
      <c r="Q6">
        <v>4</v>
      </c>
      <c r="R6" s="1">
        <f t="shared" si="0"/>
        <v>7.3758821482150125</v>
      </c>
    </row>
    <row r="7" spans="2:18">
      <c r="B7">
        <v>5</v>
      </c>
      <c r="C7">
        <v>1974</v>
      </c>
      <c r="G7" s="1"/>
      <c r="Q7">
        <v>5</v>
      </c>
      <c r="R7" s="1">
        <f t="shared" si="0"/>
        <v>7.5878172199934273</v>
      </c>
    </row>
    <row r="8" spans="2:18">
      <c r="B8">
        <v>6</v>
      </c>
      <c r="C8">
        <v>2584</v>
      </c>
      <c r="G8" s="1"/>
      <c r="Q8">
        <v>6</v>
      </c>
      <c r="R8" s="1">
        <f t="shared" si="0"/>
        <v>7.8570938649024926</v>
      </c>
    </row>
    <row r="9" spans="2:18">
      <c r="B9">
        <v>7</v>
      </c>
      <c r="C9">
        <v>3194</v>
      </c>
      <c r="G9" s="1"/>
      <c r="Q9">
        <v>7</v>
      </c>
      <c r="R9" s="1">
        <f t="shared" si="0"/>
        <v>8.0690293287749579</v>
      </c>
    </row>
    <row r="10" spans="2:18">
      <c r="B10">
        <v>8</v>
      </c>
      <c r="C10">
        <v>4181</v>
      </c>
      <c r="G10" s="1"/>
      <c r="Q10">
        <v>8</v>
      </c>
      <c r="R10" s="1">
        <f t="shared" si="0"/>
        <v>8.3383057313565647</v>
      </c>
    </row>
    <row r="11" spans="2:18">
      <c r="B11">
        <v>9</v>
      </c>
      <c r="C11">
        <v>5186</v>
      </c>
      <c r="G11" s="1"/>
      <c r="Q11">
        <v>9</v>
      </c>
      <c r="R11" s="1">
        <f t="shared" si="0"/>
        <v>8.5537179660986098</v>
      </c>
    </row>
    <row r="12" spans="2:18">
      <c r="B12">
        <v>10</v>
      </c>
      <c r="C12">
        <v>6765</v>
      </c>
      <c r="G12" s="1"/>
      <c r="Q12">
        <v>10</v>
      </c>
      <c r="R12" s="1">
        <f t="shared" si="0"/>
        <v>8.8195175406048882</v>
      </c>
    </row>
    <row r="13" spans="2:18">
      <c r="B13">
        <v>11</v>
      </c>
      <c r="C13">
        <v>8362</v>
      </c>
      <c r="G13" s="1"/>
      <c r="Q13">
        <v>11</v>
      </c>
      <c r="R13" s="1">
        <f t="shared" si="0"/>
        <v>9.0314529119165101</v>
      </c>
    </row>
    <row r="14" spans="2:18">
      <c r="B14">
        <v>12</v>
      </c>
      <c r="C14">
        <v>10946</v>
      </c>
      <c r="G14" s="1"/>
      <c r="Q14">
        <v>12</v>
      </c>
      <c r="R14" s="1">
        <f t="shared" si="0"/>
        <v>9.3007293717038628</v>
      </c>
    </row>
    <row r="15" spans="2:18">
      <c r="B15">
        <v>13</v>
      </c>
      <c r="C15">
        <v>13530</v>
      </c>
      <c r="G15" s="1"/>
      <c r="Q15">
        <v>13</v>
      </c>
      <c r="R15" s="1">
        <f t="shared" si="0"/>
        <v>9.5126647211648336</v>
      </c>
    </row>
    <row r="16" spans="2:18">
      <c r="B16">
        <v>14</v>
      </c>
      <c r="C16">
        <v>17711</v>
      </c>
      <c r="G16" s="1"/>
      <c r="Q16">
        <v>14</v>
      </c>
      <c r="R16" s="1">
        <f t="shared" si="0"/>
        <v>9.7819411944566319</v>
      </c>
    </row>
    <row r="17" spans="2:18">
      <c r="B17">
        <v>15</v>
      </c>
      <c r="C17">
        <v>21892</v>
      </c>
      <c r="G17" s="1"/>
      <c r="Q17">
        <v>15</v>
      </c>
      <c r="R17" s="1">
        <f t="shared" si="0"/>
        <v>9.9938765522638082</v>
      </c>
    </row>
    <row r="18" spans="2:18">
      <c r="B18">
        <v>16</v>
      </c>
      <c r="C18">
        <v>28657</v>
      </c>
      <c r="G18" s="1"/>
      <c r="Q18">
        <v>16</v>
      </c>
      <c r="R18" s="1">
        <f t="shared" si="0"/>
        <v>10.263153020397368</v>
      </c>
    </row>
    <row r="19" spans="2:18">
      <c r="B19">
        <v>17</v>
      </c>
      <c r="C19">
        <v>35422</v>
      </c>
      <c r="G19" s="1"/>
      <c r="Q19">
        <v>17</v>
      </c>
      <c r="R19" s="1">
        <f t="shared" si="0"/>
        <v>10.475088375016577</v>
      </c>
    </row>
    <row r="20" spans="2:18">
      <c r="B20">
        <v>18</v>
      </c>
      <c r="C20">
        <v>46368</v>
      </c>
      <c r="G20" s="1"/>
      <c r="Q20">
        <v>18</v>
      </c>
      <c r="R20" s="1">
        <f t="shared" si="0"/>
        <v>10.744364845120408</v>
      </c>
    </row>
    <row r="21" spans="2:18">
      <c r="B21">
        <v>19</v>
      </c>
      <c r="C21">
        <v>57314</v>
      </c>
      <c r="G21" s="1"/>
      <c r="Q21">
        <v>19</v>
      </c>
      <c r="R21" s="1">
        <f t="shared" si="0"/>
        <v>10.956300200957314</v>
      </c>
    </row>
    <row r="22" spans="2:18">
      <c r="B22">
        <v>20</v>
      </c>
      <c r="C22">
        <v>75025</v>
      </c>
      <c r="G22" s="1"/>
      <c r="Q22">
        <v>20</v>
      </c>
      <c r="R22" s="1">
        <f t="shared" si="0"/>
        <v>11.225576670308568</v>
      </c>
    </row>
    <row r="23" spans="2:18">
      <c r="B23">
        <v>21</v>
      </c>
      <c r="C23">
        <v>92736</v>
      </c>
      <c r="G23" s="1"/>
      <c r="Q23">
        <v>21</v>
      </c>
      <c r="R23" s="1">
        <f t="shared" si="0"/>
        <v>11.437512025680354</v>
      </c>
    </row>
    <row r="24" spans="2:18">
      <c r="B24">
        <v>22</v>
      </c>
      <c r="C24">
        <v>121393</v>
      </c>
      <c r="G24" s="1"/>
      <c r="Q24">
        <v>22</v>
      </c>
      <c r="R24" s="1">
        <f t="shared" si="0"/>
        <v>11.706788495319067</v>
      </c>
    </row>
    <row r="25" spans="2:18">
      <c r="B25">
        <v>23</v>
      </c>
      <c r="C25">
        <v>150050</v>
      </c>
      <c r="G25" s="1"/>
      <c r="Q25">
        <v>23</v>
      </c>
      <c r="R25" s="1">
        <f t="shared" si="0"/>
        <v>11.918723850868513</v>
      </c>
    </row>
    <row r="26" spans="2:18">
      <c r="B26">
        <v>24</v>
      </c>
      <c r="C26">
        <v>196418</v>
      </c>
      <c r="G26" s="1"/>
      <c r="H26" t="s">
        <v>3</v>
      </c>
      <c r="Q26">
        <v>24</v>
      </c>
      <c r="R26" s="1">
        <f t="shared" si="0"/>
        <v>12.188000320397427</v>
      </c>
    </row>
    <row r="27" spans="2:18">
      <c r="G27" s="1"/>
    </row>
    <row r="28" spans="2:18">
      <c r="E28" t="s">
        <v>4</v>
      </c>
      <c r="G28" s="1">
        <f>SLOPE(R3:R26,Q3:Q26)</f>
        <v>0.24074492821212823</v>
      </c>
    </row>
    <row r="29" spans="2:18">
      <c r="E29" t="s">
        <v>5</v>
      </c>
      <c r="G29" s="1">
        <f>INTERCEPT(R3:R26,Q3:Q26)</f>
        <v>6.3975302682103115</v>
      </c>
    </row>
    <row r="31" spans="2:18">
      <c r="E31" t="s">
        <v>6</v>
      </c>
    </row>
    <row r="32" spans="2:18">
      <c r="B32" t="s">
        <v>1</v>
      </c>
      <c r="C32" t="s">
        <v>7</v>
      </c>
    </row>
    <row r="33" spans="2:3">
      <c r="B33">
        <v>1</v>
      </c>
      <c r="C33" s="2">
        <f t="shared" ref="C33:C72" si="1">EXP(a_offset)*EXP(b_slope*B33)</f>
        <v>763.77649184354925</v>
      </c>
    </row>
    <row r="34" spans="2:3">
      <c r="B34">
        <v>2</v>
      </c>
      <c r="C34" s="2">
        <f t="shared" si="1"/>
        <v>971.6737739660656</v>
      </c>
    </row>
    <row r="35" spans="2:3">
      <c r="B35">
        <v>3</v>
      </c>
      <c r="C35" s="2">
        <f t="shared" si="1"/>
        <v>1236.1599670795511</v>
      </c>
    </row>
    <row r="36" spans="2:3">
      <c r="B36">
        <v>4</v>
      </c>
      <c r="C36" s="2">
        <f t="shared" si="1"/>
        <v>1572.6383742693081</v>
      </c>
    </row>
    <row r="37" spans="2:3">
      <c r="B37">
        <v>5</v>
      </c>
      <c r="C37" s="2">
        <f t="shared" si="1"/>
        <v>2000.705023693147</v>
      </c>
    </row>
    <row r="38" spans="2:3">
      <c r="B38">
        <v>6</v>
      </c>
      <c r="C38" s="2">
        <f t="shared" si="1"/>
        <v>2545.2899136400752</v>
      </c>
    </row>
    <row r="39" spans="2:3">
      <c r="B39">
        <v>7</v>
      </c>
      <c r="C39" s="2">
        <f t="shared" si="1"/>
        <v>3238.1089004910318</v>
      </c>
    </row>
    <row r="40" spans="2:3">
      <c r="B40">
        <v>8</v>
      </c>
      <c r="C40" s="2">
        <f t="shared" si="1"/>
        <v>4119.5107854900161</v>
      </c>
    </row>
    <row r="41" spans="2:3">
      <c r="B41">
        <v>9</v>
      </c>
      <c r="C41" s="2">
        <f t="shared" si="1"/>
        <v>5240.8271720556277</v>
      </c>
    </row>
    <row r="42" spans="2:3">
      <c r="B42">
        <v>10</v>
      </c>
      <c r="C42" s="2">
        <f t="shared" si="1"/>
        <v>6667.361946010652</v>
      </c>
    </row>
    <row r="43" spans="2:3">
      <c r="B43">
        <v>11</v>
      </c>
      <c r="C43" s="2">
        <f t="shared" si="1"/>
        <v>8482.1944818444954</v>
      </c>
    </row>
    <row r="44" spans="2:3">
      <c r="B44">
        <v>12</v>
      </c>
      <c r="C44" s="2">
        <f t="shared" si="1"/>
        <v>10791.018068380456</v>
      </c>
    </row>
    <row r="45" spans="2:3">
      <c r="B45">
        <v>13</v>
      </c>
      <c r="C45" s="2">
        <f t="shared" si="1"/>
        <v>13728.295336938761</v>
      </c>
    </row>
    <row r="46" spans="2:3">
      <c r="B46">
        <v>14</v>
      </c>
      <c r="C46" s="2">
        <f t="shared" si="1"/>
        <v>17465.089175455338</v>
      </c>
    </row>
    <row r="47" spans="2:3">
      <c r="B47">
        <v>15</v>
      </c>
      <c r="C47" s="2">
        <f t="shared" si="1"/>
        <v>22219.025189956694</v>
      </c>
    </row>
    <row r="48" spans="2:3">
      <c r="B48">
        <v>16</v>
      </c>
      <c r="C48" s="2">
        <f t="shared" si="1"/>
        <v>28266.965913104705</v>
      </c>
    </row>
    <row r="49" spans="2:3">
      <c r="B49">
        <v>17</v>
      </c>
      <c r="C49" s="2">
        <f t="shared" si="1"/>
        <v>35961.1348878524</v>
      </c>
    </row>
    <row r="50" spans="2:3">
      <c r="B50">
        <v>18</v>
      </c>
      <c r="C50" s="2">
        <f t="shared" si="1"/>
        <v>45749.629670115421</v>
      </c>
    </row>
    <row r="51" spans="2:3">
      <c r="B51">
        <v>19</v>
      </c>
      <c r="C51" s="2">
        <f t="shared" si="1"/>
        <v>58202.518398820743</v>
      </c>
    </row>
    <row r="52" spans="2:3">
      <c r="B52">
        <v>20</v>
      </c>
      <c r="C52" s="2">
        <f t="shared" si="1"/>
        <v>74045.039760789019</v>
      </c>
    </row>
    <row r="53" spans="2:3">
      <c r="B53">
        <v>21</v>
      </c>
      <c r="C53" s="2">
        <f t="shared" si="1"/>
        <v>94199.839869607909</v>
      </c>
    </row>
    <row r="54" spans="2:3">
      <c r="B54">
        <v>22</v>
      </c>
      <c r="C54" s="2">
        <f t="shared" si="1"/>
        <v>119840.70587478897</v>
      </c>
    </row>
    <row r="55" spans="2:3">
      <c r="B55">
        <v>23</v>
      </c>
      <c r="C55" s="2">
        <f t="shared" si="1"/>
        <v>152460.92567086517</v>
      </c>
    </row>
    <row r="56" spans="2:3">
      <c r="B56">
        <v>24</v>
      </c>
      <c r="C56" s="2">
        <f t="shared" si="1"/>
        <v>193960.25487953163</v>
      </c>
    </row>
    <row r="57" spans="2:3">
      <c r="B57">
        <v>25</v>
      </c>
      <c r="C57" s="2">
        <f t="shared" si="1"/>
        <v>246755.55593928852</v>
      </c>
    </row>
    <row r="58" spans="2:3">
      <c r="B58">
        <v>26</v>
      </c>
      <c r="C58" s="2">
        <f t="shared" si="1"/>
        <v>313921.55276721518</v>
      </c>
    </row>
    <row r="59" spans="2:3">
      <c r="B59">
        <v>27</v>
      </c>
      <c r="C59" s="2">
        <f t="shared" si="1"/>
        <v>399369.8983459798</v>
      </c>
    </row>
    <row r="60" spans="2:3">
      <c r="B60">
        <v>28</v>
      </c>
      <c r="C60" s="2">
        <f t="shared" si="1"/>
        <v>508076.98387995304</v>
      </c>
    </row>
    <row r="61" spans="2:3">
      <c r="B61">
        <v>29</v>
      </c>
      <c r="C61" s="2">
        <f t="shared" si="1"/>
        <v>646373.75680457032</v>
      </c>
    </row>
    <row r="62" spans="2:3">
      <c r="B62">
        <v>30</v>
      </c>
      <c r="C62" s="2">
        <f t="shared" si="1"/>
        <v>822314.42624129914</v>
      </c>
    </row>
    <row r="63" spans="2:3">
      <c r="B63">
        <v>31</v>
      </c>
      <c r="C63" s="2">
        <f t="shared" si="1"/>
        <v>1046145.5287842164</v>
      </c>
    </row>
    <row r="64" spans="2:3">
      <c r="B64">
        <v>32</v>
      </c>
      <c r="C64" s="2">
        <f t="shared" si="1"/>
        <v>1330902.6723484246</v>
      </c>
    </row>
    <row r="65" spans="2:3">
      <c r="B65">
        <v>33</v>
      </c>
      <c r="C65" s="2">
        <f t="shared" si="1"/>
        <v>1693169.7116009344</v>
      </c>
    </row>
    <row r="66" spans="2:3">
      <c r="B66">
        <v>34</v>
      </c>
      <c r="C66" s="2">
        <f t="shared" si="1"/>
        <v>2154044.5682809995</v>
      </c>
    </row>
    <row r="67" spans="2:3">
      <c r="B67">
        <v>35</v>
      </c>
      <c r="C67" s="2">
        <f t="shared" si="1"/>
        <v>2740367.9444240304</v>
      </c>
    </row>
    <row r="68" spans="2:3">
      <c r="B68">
        <v>36</v>
      </c>
      <c r="C68" s="2">
        <f t="shared" si="1"/>
        <v>3486286.4870153153</v>
      </c>
    </row>
    <row r="69" spans="2:3">
      <c r="B69">
        <v>37</v>
      </c>
      <c r="C69" s="2">
        <f t="shared" si="1"/>
        <v>4435241.440579663</v>
      </c>
    </row>
    <row r="70" spans="2:3">
      <c r="B70">
        <v>38</v>
      </c>
      <c r="C70" s="2">
        <f t="shared" si="1"/>
        <v>5642498.6040307535</v>
      </c>
    </row>
    <row r="71" spans="2:3">
      <c r="B71">
        <v>39</v>
      </c>
      <c r="C71" s="2">
        <f t="shared" si="1"/>
        <v>7178366.9329009466</v>
      </c>
    </row>
    <row r="72" spans="2:3">
      <c r="B72">
        <v>40</v>
      </c>
      <c r="C72" s="2">
        <f t="shared" si="1"/>
        <v>9132293.2338088136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&amp;C&amp;"Arial,Normal"&amp;A</oddHeader>
    <oddFooter>&amp;C&amp;"Arial,Normal"Page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5"/>
  <sheetViews>
    <sheetView tabSelected="1" zoomScale="70" zoomScaleNormal="70" zoomScalePageLayoutView="60" workbookViewId="0">
      <selection activeCell="M52" sqref="M52"/>
    </sheetView>
  </sheetViews>
  <sheetFormatPr baseColWidth="10" defaultRowHeight="12.75"/>
  <cols>
    <col min="1" max="1" width="25.85546875" style="20"/>
    <col min="2" max="4" width="23.85546875" style="20"/>
    <col min="5" max="5" width="14.28515625" style="20"/>
    <col min="6" max="6" width="16.7109375" style="20"/>
    <col min="7" max="7" width="2.7109375" style="20"/>
    <col min="8" max="8" width="25.28515625" style="20"/>
    <col min="9" max="9" width="11.42578125" style="20"/>
    <col min="10" max="10" width="11.85546875" style="20"/>
    <col min="11" max="11" width="12.42578125" style="20"/>
    <col min="12" max="12" width="13" style="20"/>
    <col min="13" max="13" width="11.5703125" style="20"/>
    <col min="14" max="14" width="2.7109375" style="20"/>
    <col min="15" max="1025" width="11.5703125" style="20"/>
    <col min="1026" max="16384" width="11.42578125" style="20"/>
  </cols>
  <sheetData>
    <row r="1" spans="1:15" ht="26.25">
      <c r="A1" s="18" t="s">
        <v>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>
      <c r="A3" s="21" t="s">
        <v>9</v>
      </c>
      <c r="B3" s="13"/>
      <c r="C3" s="13"/>
      <c r="D3" s="13"/>
      <c r="E3" s="13"/>
      <c r="F3" s="13"/>
      <c r="G3" s="13"/>
      <c r="H3" s="133" t="s">
        <v>10</v>
      </c>
      <c r="I3" s="134"/>
      <c r="J3" s="134"/>
      <c r="K3" s="134"/>
      <c r="L3" s="134"/>
      <c r="M3" s="135"/>
      <c r="N3" s="13"/>
      <c r="O3" s="13"/>
    </row>
    <row r="4" spans="1:15">
      <c r="A4" s="13"/>
      <c r="B4" s="13"/>
      <c r="C4" s="13"/>
      <c r="D4" s="13"/>
      <c r="E4" s="13"/>
      <c r="F4" s="13"/>
      <c r="G4" s="13"/>
      <c r="H4" s="136"/>
      <c r="I4" s="137"/>
      <c r="J4" s="137"/>
      <c r="K4" s="137"/>
      <c r="L4" s="137"/>
      <c r="M4" s="138"/>
      <c r="N4" s="13"/>
      <c r="O4" s="13"/>
    </row>
    <row r="5" spans="1:15" ht="19.5">
      <c r="A5" s="22" t="s">
        <v>11</v>
      </c>
      <c r="B5" s="139">
        <v>250</v>
      </c>
      <c r="C5" s="139"/>
      <c r="D5" s="140"/>
      <c r="E5" s="23" t="s">
        <v>48</v>
      </c>
      <c r="F5" s="13"/>
      <c r="G5" s="13"/>
      <c r="H5" s="24" t="s">
        <v>12</v>
      </c>
      <c r="I5" s="25" t="s">
        <v>13</v>
      </c>
      <c r="J5" s="25" t="s">
        <v>14</v>
      </c>
      <c r="K5" s="25" t="s">
        <v>15</v>
      </c>
      <c r="L5" s="26" t="s">
        <v>16</v>
      </c>
      <c r="M5" s="27"/>
      <c r="N5" s="13"/>
      <c r="O5" s="13"/>
    </row>
    <row r="6" spans="1:15" ht="19.5">
      <c r="A6" s="22" t="s">
        <v>35</v>
      </c>
      <c r="B6" s="141">
        <v>140</v>
      </c>
      <c r="C6" s="142"/>
      <c r="D6" s="143"/>
      <c r="E6" s="23" t="s">
        <v>49</v>
      </c>
      <c r="F6" s="13"/>
      <c r="G6" s="13"/>
      <c r="H6" s="28" t="s">
        <v>17</v>
      </c>
      <c r="I6" s="29">
        <v>2.4</v>
      </c>
      <c r="J6" s="29">
        <v>1.05</v>
      </c>
      <c r="K6" s="29">
        <v>2.5</v>
      </c>
      <c r="L6" s="30">
        <v>0.32</v>
      </c>
      <c r="M6" s="27"/>
      <c r="N6" s="13"/>
      <c r="O6" s="13"/>
    </row>
    <row r="7" spans="1:15" ht="19.5">
      <c r="A7" s="22" t="s">
        <v>1</v>
      </c>
      <c r="B7" s="139">
        <v>20</v>
      </c>
      <c r="C7" s="139"/>
      <c r="D7" s="140"/>
      <c r="E7" s="23" t="s">
        <v>50</v>
      </c>
      <c r="F7" s="13"/>
      <c r="G7" s="13"/>
      <c r="H7" s="28" t="s">
        <v>18</v>
      </c>
      <c r="I7" s="29">
        <v>3</v>
      </c>
      <c r="J7" s="29">
        <v>1.1200000000000001</v>
      </c>
      <c r="K7" s="29">
        <v>2.5</v>
      </c>
      <c r="L7" s="30">
        <v>0.35</v>
      </c>
      <c r="M7" s="27"/>
      <c r="N7" s="13"/>
      <c r="O7" s="13"/>
    </row>
    <row r="8" spans="1:15" ht="19.5">
      <c r="A8" s="31" t="s">
        <v>57</v>
      </c>
      <c r="B8" s="144">
        <v>12</v>
      </c>
      <c r="C8" s="144"/>
      <c r="D8" s="144"/>
      <c r="E8" s="23" t="s">
        <v>51</v>
      </c>
      <c r="F8" s="13"/>
      <c r="G8" s="13"/>
      <c r="H8" s="32" t="s">
        <v>19</v>
      </c>
      <c r="I8" s="33">
        <v>3.6</v>
      </c>
      <c r="J8" s="33">
        <v>1.2</v>
      </c>
      <c r="K8" s="33">
        <v>2.5</v>
      </c>
      <c r="L8" s="34">
        <v>0.38</v>
      </c>
      <c r="M8" s="27"/>
      <c r="N8" s="13"/>
      <c r="O8" s="13"/>
    </row>
    <row r="9" spans="1:15">
      <c r="A9" s="13" t="s">
        <v>20</v>
      </c>
      <c r="B9" s="35" t="s">
        <v>21</v>
      </c>
      <c r="C9" s="35" t="s">
        <v>22</v>
      </c>
      <c r="D9" s="35" t="s">
        <v>19</v>
      </c>
      <c r="E9" s="13"/>
      <c r="F9" s="13"/>
      <c r="G9" s="13"/>
      <c r="H9" s="36"/>
      <c r="I9" s="37"/>
      <c r="J9" s="37"/>
      <c r="K9" s="37"/>
      <c r="L9" s="37"/>
      <c r="M9" s="27"/>
      <c r="N9" s="13"/>
      <c r="O9" s="13"/>
    </row>
    <row r="10" spans="1:15">
      <c r="A10" s="13"/>
      <c r="B10" s="13"/>
      <c r="C10" s="13"/>
      <c r="D10" s="13"/>
      <c r="E10" s="13"/>
      <c r="F10" s="13"/>
      <c r="G10" s="13"/>
      <c r="H10" s="36"/>
      <c r="I10" s="37"/>
      <c r="J10" s="37"/>
      <c r="K10" s="37"/>
      <c r="L10" s="37"/>
      <c r="M10" s="27"/>
      <c r="N10" s="13"/>
      <c r="O10" s="13"/>
    </row>
    <row r="11" spans="1:15">
      <c r="A11" s="38" t="s">
        <v>23</v>
      </c>
      <c r="B11" s="39">
        <f>B5*B6</f>
        <v>35000</v>
      </c>
      <c r="C11" s="39">
        <f>B5*B6</f>
        <v>35000</v>
      </c>
      <c r="D11" s="40">
        <f>B5*B6</f>
        <v>35000</v>
      </c>
      <c r="E11" s="13"/>
      <c r="F11" s="13"/>
      <c r="G11" s="13"/>
      <c r="H11" s="41" t="s">
        <v>24</v>
      </c>
      <c r="I11" s="42" t="s">
        <v>25</v>
      </c>
      <c r="J11" s="37"/>
      <c r="K11" s="145" t="s">
        <v>26</v>
      </c>
      <c r="L11" s="145"/>
      <c r="M11" s="145"/>
      <c r="N11" s="13"/>
      <c r="O11" s="13"/>
    </row>
    <row r="12" spans="1:15">
      <c r="A12" s="43" t="s">
        <v>27</v>
      </c>
      <c r="B12" s="3">
        <f>B11 / 1000</f>
        <v>35</v>
      </c>
      <c r="C12" s="3">
        <f>C11 / 1000</f>
        <v>35</v>
      </c>
      <c r="D12" s="4">
        <f>D11 / 1000</f>
        <v>35</v>
      </c>
      <c r="E12" s="13"/>
      <c r="F12" s="13"/>
      <c r="G12" s="13"/>
      <c r="H12" s="44" t="s">
        <v>28</v>
      </c>
      <c r="I12" s="45">
        <v>0.16</v>
      </c>
      <c r="J12" s="37"/>
      <c r="K12" s="46" t="s">
        <v>29</v>
      </c>
      <c r="L12" s="47"/>
      <c r="M12" s="48">
        <v>8</v>
      </c>
      <c r="N12" s="13"/>
      <c r="O12" s="13"/>
    </row>
    <row r="13" spans="1:15">
      <c r="A13" s="43" t="s">
        <v>2</v>
      </c>
      <c r="B13" s="3">
        <f>VLOOKUP($B$7,PPVALUES!$B$33:$C$72,2,0)</f>
        <v>74045.039760789019</v>
      </c>
      <c r="C13" s="3">
        <f>VLOOKUP($B$7,PPVALUES!$B$33:$C$72,2,0)</f>
        <v>74045.039760789019</v>
      </c>
      <c r="D13" s="4">
        <f>VLOOKUP($B$7,PPVALUES!$B$33:$C$72,2,0)</f>
        <v>74045.039760789019</v>
      </c>
      <c r="E13" s="13"/>
      <c r="F13" s="13"/>
      <c r="G13" s="13"/>
      <c r="H13" s="44">
        <v>20000</v>
      </c>
      <c r="I13" s="45">
        <v>0.18</v>
      </c>
      <c r="J13" s="37"/>
      <c r="K13" s="49" t="s">
        <v>30</v>
      </c>
      <c r="L13" s="50"/>
      <c r="M13" s="51">
        <v>19</v>
      </c>
      <c r="N13" s="13"/>
      <c r="O13" s="13"/>
    </row>
    <row r="14" spans="1:15">
      <c r="A14" s="52" t="s">
        <v>25</v>
      </c>
      <c r="B14" s="16">
        <v>0.3</v>
      </c>
      <c r="C14" s="16">
        <v>0.3</v>
      </c>
      <c r="D14" s="17">
        <v>0.3</v>
      </c>
      <c r="E14" s="13"/>
      <c r="F14" s="13"/>
      <c r="G14" s="13"/>
      <c r="H14" s="44">
        <v>30000</v>
      </c>
      <c r="I14" s="45">
        <v>0.28000000000000003</v>
      </c>
      <c r="J14" s="37"/>
      <c r="K14" s="53" t="s">
        <v>31</v>
      </c>
      <c r="L14" s="54"/>
      <c r="M14" s="55">
        <v>12</v>
      </c>
      <c r="N14" s="13"/>
      <c r="O14" s="13"/>
    </row>
    <row r="15" spans="1:15">
      <c r="A15" s="13"/>
      <c r="B15" s="13"/>
      <c r="C15" s="13"/>
      <c r="D15" s="13"/>
      <c r="E15" s="13"/>
      <c r="F15" s="13"/>
      <c r="G15" s="13"/>
      <c r="H15" s="44">
        <v>40000</v>
      </c>
      <c r="I15" s="45">
        <v>0.34</v>
      </c>
      <c r="J15" s="37"/>
      <c r="K15" s="37"/>
      <c r="L15" s="37"/>
      <c r="M15" s="27"/>
      <c r="N15" s="13"/>
      <c r="O15" s="13"/>
    </row>
    <row r="16" spans="1:15">
      <c r="A16" s="13"/>
      <c r="B16" s="13"/>
      <c r="C16" s="13"/>
      <c r="D16" s="13"/>
      <c r="E16" s="13"/>
      <c r="F16" s="13"/>
      <c r="G16" s="13"/>
      <c r="H16" s="44">
        <v>50000</v>
      </c>
      <c r="I16" s="45">
        <v>0.37</v>
      </c>
      <c r="J16" s="37"/>
      <c r="K16" s="56" t="s">
        <v>45</v>
      </c>
      <c r="L16" s="57"/>
      <c r="M16" s="58"/>
      <c r="N16" s="13"/>
      <c r="O16" s="13"/>
    </row>
    <row r="17" spans="1:15">
      <c r="A17" s="13"/>
      <c r="B17" s="13"/>
      <c r="C17" s="13"/>
      <c r="D17" s="13"/>
      <c r="E17" s="13"/>
      <c r="F17" s="13"/>
      <c r="G17" s="13"/>
      <c r="H17" s="59" t="s">
        <v>32</v>
      </c>
      <c r="I17" s="60">
        <v>0.39</v>
      </c>
      <c r="J17" s="37"/>
      <c r="K17" s="61" t="s">
        <v>46</v>
      </c>
      <c r="L17" s="62"/>
      <c r="M17" s="63">
        <v>0.75</v>
      </c>
      <c r="N17" s="13"/>
      <c r="O17" s="13"/>
    </row>
    <row r="18" spans="1:15">
      <c r="A18" s="146" t="s">
        <v>33</v>
      </c>
      <c r="B18" s="147"/>
      <c r="C18" s="147"/>
      <c r="D18" s="148"/>
      <c r="E18" s="13"/>
      <c r="F18" s="13"/>
      <c r="G18" s="13"/>
      <c r="H18" s="36"/>
      <c r="I18" s="37"/>
      <c r="J18" s="37"/>
      <c r="K18" s="64" t="s">
        <v>47</v>
      </c>
      <c r="L18" s="65"/>
      <c r="M18" s="66">
        <v>3</v>
      </c>
      <c r="N18" s="13"/>
      <c r="O18" s="13"/>
    </row>
    <row r="19" spans="1:15">
      <c r="A19" s="149"/>
      <c r="B19" s="150"/>
      <c r="C19" s="150"/>
      <c r="D19" s="151"/>
      <c r="E19" s="13"/>
      <c r="F19" s="13"/>
      <c r="G19" s="13"/>
      <c r="H19" s="36"/>
      <c r="I19" s="37"/>
      <c r="J19" s="37"/>
      <c r="K19" s="37"/>
      <c r="L19" s="37"/>
      <c r="M19" s="27"/>
      <c r="N19" s="13"/>
      <c r="O19" s="13"/>
    </row>
    <row r="20" spans="1:15" ht="13.5" thickBot="1">
      <c r="A20" s="67" t="s">
        <v>34</v>
      </c>
      <c r="B20" s="5">
        <f>B21 * B12 ^ B23</f>
        <v>100.34198503197545</v>
      </c>
      <c r="C20" s="6">
        <f>C21 * C12 ^ C23</f>
        <v>160.87088995686415</v>
      </c>
      <c r="D20" s="7">
        <f>D21 * D12 ^ D23</f>
        <v>256.55716858469003</v>
      </c>
      <c r="E20" s="13"/>
      <c r="F20" s="13"/>
      <c r="G20" s="13"/>
      <c r="H20" s="68" t="s">
        <v>35</v>
      </c>
      <c r="I20" s="69">
        <v>125</v>
      </c>
      <c r="J20" s="37"/>
      <c r="K20" s="37"/>
      <c r="L20" s="37"/>
      <c r="M20" s="27"/>
      <c r="N20" s="13"/>
      <c r="O20" s="13"/>
    </row>
    <row r="21" spans="1:15">
      <c r="A21" s="67" t="s">
        <v>13</v>
      </c>
      <c r="B21" s="8">
        <v>2.4</v>
      </c>
      <c r="C21" s="8">
        <v>3</v>
      </c>
      <c r="D21" s="9">
        <v>3.6</v>
      </c>
      <c r="E21" s="13"/>
      <c r="F21" s="13"/>
      <c r="G21" s="13"/>
      <c r="H21" s="70"/>
      <c r="I21" s="71"/>
      <c r="J21" s="71"/>
      <c r="K21" s="71"/>
      <c r="L21" s="71"/>
      <c r="M21" s="72"/>
      <c r="N21" s="13"/>
      <c r="O21" s="13"/>
    </row>
    <row r="22" spans="1:15">
      <c r="A22" s="67" t="s">
        <v>36</v>
      </c>
      <c r="B22" s="8">
        <f>B11</f>
        <v>35000</v>
      </c>
      <c r="C22" s="8">
        <f>C11</f>
        <v>35000</v>
      </c>
      <c r="D22" s="9">
        <f>D11</f>
        <v>35000</v>
      </c>
      <c r="E22" s="13"/>
      <c r="F22" s="13"/>
      <c r="G22" s="13"/>
      <c r="H22" s="73"/>
      <c r="I22" s="13"/>
      <c r="J22" s="13"/>
      <c r="K22" s="13"/>
      <c r="L22" s="13"/>
      <c r="M22" s="13"/>
      <c r="N22" s="13"/>
      <c r="O22" s="13"/>
    </row>
    <row r="23" spans="1:15">
      <c r="A23" s="12" t="s">
        <v>14</v>
      </c>
      <c r="B23" s="10">
        <v>1.05</v>
      </c>
      <c r="C23" s="10">
        <v>1.1200000000000001</v>
      </c>
      <c r="D23" s="11">
        <v>1.2</v>
      </c>
      <c r="E23" s="13"/>
      <c r="F23" s="13"/>
      <c r="G23" s="13"/>
      <c r="H23" s="73"/>
      <c r="I23" s="13"/>
      <c r="J23" s="13"/>
      <c r="K23" s="13"/>
      <c r="L23" s="13"/>
      <c r="M23" s="13"/>
      <c r="N23" s="13"/>
      <c r="O23" s="13"/>
    </row>
    <row r="24" spans="1:15" ht="13.5" thickBot="1">
      <c r="A24" s="74"/>
      <c r="B24" s="74"/>
      <c r="C24" s="74"/>
      <c r="D24" s="74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>
      <c r="A25" s="74"/>
      <c r="B25" s="74"/>
      <c r="C25" s="74"/>
      <c r="D25" s="74"/>
      <c r="E25" s="13"/>
      <c r="F25" s="75"/>
      <c r="G25" s="76"/>
      <c r="H25" s="76"/>
      <c r="I25" s="76"/>
      <c r="J25" s="76"/>
      <c r="K25" s="76"/>
      <c r="L25" s="77"/>
      <c r="M25" s="13"/>
      <c r="N25" s="13"/>
      <c r="O25" s="13"/>
    </row>
    <row r="26" spans="1:15">
      <c r="A26" s="146" t="s">
        <v>37</v>
      </c>
      <c r="B26" s="147"/>
      <c r="C26" s="147"/>
      <c r="D26" s="148"/>
      <c r="E26" s="13"/>
      <c r="F26" s="78"/>
      <c r="G26" s="79"/>
      <c r="H26" s="79"/>
      <c r="I26" s="79"/>
      <c r="J26" s="79"/>
      <c r="K26" s="79"/>
      <c r="L26" s="80"/>
      <c r="M26" s="13"/>
      <c r="N26" s="13"/>
      <c r="O26" s="13"/>
    </row>
    <row r="27" spans="1:15">
      <c r="A27" s="149"/>
      <c r="B27" s="150"/>
      <c r="C27" s="150"/>
      <c r="D27" s="151"/>
      <c r="E27" s="13"/>
      <c r="F27" s="78"/>
      <c r="G27" s="79"/>
      <c r="H27" s="79"/>
      <c r="I27" s="79"/>
      <c r="J27" s="79"/>
      <c r="K27" s="79"/>
      <c r="L27" s="80"/>
      <c r="M27" s="13"/>
      <c r="N27" s="13"/>
      <c r="O27" s="13"/>
    </row>
    <row r="28" spans="1:15" ht="13.5" thickBot="1">
      <c r="A28" s="67" t="s">
        <v>38</v>
      </c>
      <c r="B28" s="5">
        <f>B30 * B31 ^ B32</f>
        <v>10.924824496814837</v>
      </c>
      <c r="C28" s="6">
        <f>C30 * C31 ^ C32</f>
        <v>14.798139642111419</v>
      </c>
      <c r="D28" s="7">
        <f>D30 * D31 ^ D32</f>
        <v>20.579271044264637</v>
      </c>
      <c r="E28" s="81"/>
      <c r="F28" s="78"/>
      <c r="G28" s="79"/>
      <c r="H28" s="79"/>
      <c r="I28" s="79"/>
      <c r="J28" s="79"/>
      <c r="K28" s="79"/>
      <c r="L28" s="80"/>
      <c r="M28" s="13"/>
      <c r="N28" s="13"/>
      <c r="O28" s="13"/>
    </row>
    <row r="29" spans="1:15">
      <c r="A29" s="67" t="s">
        <v>39</v>
      </c>
      <c r="B29" s="8">
        <f>B28 / 12</f>
        <v>0.91040204140123648</v>
      </c>
      <c r="C29" s="8">
        <f>C28 / 12</f>
        <v>1.2331783035092849</v>
      </c>
      <c r="D29" s="9">
        <f>D28 / 12</f>
        <v>1.7149392536887198</v>
      </c>
      <c r="E29" s="81"/>
      <c r="F29" s="78"/>
      <c r="G29" s="79"/>
      <c r="H29" s="79"/>
      <c r="I29" s="79"/>
      <c r="J29" s="79"/>
      <c r="K29" s="79"/>
      <c r="L29" s="80"/>
      <c r="M29" s="13"/>
      <c r="N29" s="13"/>
      <c r="O29" s="13"/>
    </row>
    <row r="30" spans="1:15">
      <c r="A30" s="67" t="s">
        <v>15</v>
      </c>
      <c r="B30" s="8">
        <v>2.5</v>
      </c>
      <c r="C30" s="8">
        <v>2.5</v>
      </c>
      <c r="D30" s="9">
        <v>2.5</v>
      </c>
      <c r="E30" s="81"/>
      <c r="F30" s="78"/>
      <c r="G30" s="79"/>
      <c r="H30" s="79"/>
      <c r="I30" s="79"/>
      <c r="J30" s="79"/>
      <c r="K30" s="79"/>
      <c r="L30" s="80"/>
      <c r="M30" s="13"/>
      <c r="N30" s="13"/>
      <c r="O30" s="13"/>
    </row>
    <row r="31" spans="1:15">
      <c r="A31" s="67" t="s">
        <v>40</v>
      </c>
      <c r="B31" s="8">
        <f>B20</f>
        <v>100.34198503197545</v>
      </c>
      <c r="C31" s="8">
        <f>C20</f>
        <v>160.87088995686415</v>
      </c>
      <c r="D31" s="9">
        <f>D20</f>
        <v>256.55716858469003</v>
      </c>
      <c r="E31" s="81"/>
      <c r="F31" s="78"/>
      <c r="G31" s="79"/>
      <c r="H31" s="79"/>
      <c r="I31" s="79"/>
      <c r="J31" s="79"/>
      <c r="K31" s="79"/>
      <c r="L31" s="80"/>
      <c r="M31" s="13"/>
      <c r="N31" s="13"/>
      <c r="O31" s="13"/>
    </row>
    <row r="32" spans="1:15">
      <c r="A32" s="12" t="s">
        <v>16</v>
      </c>
      <c r="B32" s="10">
        <v>0.32</v>
      </c>
      <c r="C32" s="10">
        <v>0.35</v>
      </c>
      <c r="D32" s="11">
        <v>0.38</v>
      </c>
      <c r="E32" s="13"/>
      <c r="F32" s="78"/>
      <c r="G32" s="79"/>
      <c r="H32" s="79"/>
      <c r="I32" s="79"/>
      <c r="J32" s="79"/>
      <c r="K32" s="79"/>
      <c r="L32" s="80"/>
      <c r="M32" s="13"/>
      <c r="N32" s="13"/>
      <c r="O32" s="13"/>
    </row>
    <row r="33" spans="1:15">
      <c r="A33" s="74"/>
      <c r="B33" s="74"/>
      <c r="C33" s="74"/>
      <c r="D33" s="74"/>
      <c r="E33" s="13"/>
      <c r="F33" s="78"/>
      <c r="G33" s="79"/>
      <c r="H33" s="79"/>
      <c r="I33" s="79"/>
      <c r="J33" s="79"/>
      <c r="K33" s="79"/>
      <c r="L33" s="80"/>
      <c r="M33" s="13"/>
      <c r="N33" s="13"/>
      <c r="O33" s="13"/>
    </row>
    <row r="34" spans="1:15">
      <c r="A34" s="146" t="s">
        <v>41</v>
      </c>
      <c r="B34" s="147"/>
      <c r="C34" s="147"/>
      <c r="D34" s="148"/>
      <c r="E34" s="13"/>
      <c r="F34" s="78"/>
      <c r="G34" s="79"/>
      <c r="H34" s="79"/>
      <c r="I34" s="79"/>
      <c r="J34" s="79"/>
      <c r="K34" s="79"/>
      <c r="L34" s="80"/>
      <c r="M34" s="13"/>
      <c r="N34" s="13"/>
      <c r="O34" s="13"/>
    </row>
    <row r="35" spans="1:15">
      <c r="A35" s="149"/>
      <c r="B35" s="150"/>
      <c r="C35" s="150"/>
      <c r="D35" s="151"/>
      <c r="E35" s="82"/>
      <c r="F35" s="78"/>
      <c r="G35" s="79"/>
      <c r="H35" s="79"/>
      <c r="I35" s="79"/>
      <c r="J35" s="79"/>
      <c r="K35" s="79"/>
      <c r="L35" s="80"/>
      <c r="M35" s="13"/>
      <c r="N35" s="13"/>
      <c r="O35" s="13"/>
    </row>
    <row r="36" spans="1:15" ht="13.5" thickBot="1">
      <c r="A36" s="12" t="s">
        <v>42</v>
      </c>
      <c r="B36" s="5">
        <f>B20 / B28</f>
        <v>9.1847686030316034</v>
      </c>
      <c r="C36" s="6">
        <f>C20 / C28</f>
        <v>10.871021212630675</v>
      </c>
      <c r="D36" s="7">
        <f>D20 / D28</f>
        <v>12.466776302856049</v>
      </c>
      <c r="E36" s="83"/>
      <c r="F36" s="78"/>
      <c r="G36" s="79"/>
      <c r="H36" s="79"/>
      <c r="I36" s="79"/>
      <c r="J36" s="79"/>
      <c r="K36" s="79"/>
      <c r="L36" s="80"/>
      <c r="M36" s="13"/>
      <c r="N36" s="13"/>
      <c r="O36" s="13"/>
    </row>
    <row r="37" spans="1:15">
      <c r="A37" s="13"/>
      <c r="B37" s="13"/>
      <c r="C37" s="13"/>
      <c r="D37" s="13"/>
      <c r="E37" s="83"/>
      <c r="F37" s="78"/>
      <c r="G37" s="79"/>
      <c r="H37" s="79"/>
      <c r="I37" s="79"/>
      <c r="J37" s="79"/>
      <c r="K37" s="79"/>
      <c r="L37" s="80"/>
      <c r="M37" s="13"/>
      <c r="N37" s="13"/>
      <c r="O37" s="13"/>
    </row>
    <row r="38" spans="1:15">
      <c r="A38" s="13"/>
      <c r="B38" s="13"/>
      <c r="C38" s="13"/>
      <c r="D38" s="13"/>
      <c r="E38" s="83"/>
      <c r="F38" s="78"/>
      <c r="G38" s="79"/>
      <c r="H38" s="79"/>
      <c r="I38" s="79"/>
      <c r="J38" s="79"/>
      <c r="K38" s="79"/>
      <c r="L38" s="80"/>
      <c r="M38" s="13"/>
      <c r="N38" s="13"/>
      <c r="O38" s="13"/>
    </row>
    <row r="39" spans="1:15">
      <c r="A39" s="146" t="s">
        <v>43</v>
      </c>
      <c r="B39" s="147"/>
      <c r="C39" s="147"/>
      <c r="D39" s="148"/>
      <c r="E39" s="83"/>
      <c r="F39" s="78"/>
      <c r="G39" s="79"/>
      <c r="H39" s="79"/>
      <c r="I39" s="79"/>
      <c r="J39" s="79"/>
      <c r="K39" s="79"/>
      <c r="L39" s="80"/>
      <c r="M39" s="13"/>
      <c r="N39" s="13"/>
      <c r="O39" s="13"/>
    </row>
    <row r="40" spans="1:15">
      <c r="A40" s="149"/>
      <c r="B40" s="150"/>
      <c r="C40" s="150"/>
      <c r="D40" s="151"/>
      <c r="E40" s="83"/>
      <c r="F40" s="78"/>
      <c r="G40" s="79"/>
      <c r="H40" s="79"/>
      <c r="I40" s="79"/>
      <c r="J40" s="79"/>
      <c r="K40" s="79"/>
      <c r="L40" s="80"/>
      <c r="M40" s="13"/>
      <c r="N40" s="13"/>
      <c r="O40" s="13"/>
    </row>
    <row r="41" spans="1:15">
      <c r="A41" s="14" t="s">
        <v>53</v>
      </c>
      <c r="B41" s="8">
        <f>B14*(B11/(B13*B29^(4/3)))^3</f>
        <v>4.6121623291699575E-2</v>
      </c>
      <c r="C41" s="152">
        <f>6*C14*(C11/(C13*C29^(4/3)))^3</f>
        <v>8.2202537798358288E-2</v>
      </c>
      <c r="D41" s="153">
        <f>36*D14*(D11/(D13*D29^(4/3)))^3</f>
        <v>0.1318696981162992</v>
      </c>
      <c r="E41" s="83"/>
      <c r="F41" s="78"/>
      <c r="G41" s="79"/>
      <c r="H41" s="79"/>
      <c r="I41" s="79"/>
      <c r="J41" s="79"/>
      <c r="K41" s="79"/>
      <c r="L41" s="80"/>
      <c r="M41" s="13"/>
      <c r="N41" s="13"/>
      <c r="O41" s="13"/>
    </row>
    <row r="42" spans="1:15">
      <c r="A42" s="14" t="s">
        <v>51</v>
      </c>
      <c r="B42" s="3">
        <f>B41*12</f>
        <v>0.55345947950039487</v>
      </c>
      <c r="C42" s="3">
        <f>C41*12</f>
        <v>0.98643045358029946</v>
      </c>
      <c r="D42" s="4">
        <f>D41*12</f>
        <v>1.5824363773955903</v>
      </c>
      <c r="E42" s="83"/>
      <c r="F42" s="78"/>
      <c r="G42" s="79"/>
      <c r="H42" s="79"/>
      <c r="I42" s="79"/>
      <c r="J42" s="79"/>
      <c r="K42" s="79"/>
      <c r="L42" s="80"/>
      <c r="M42" s="13"/>
      <c r="N42" s="13"/>
      <c r="O42" s="13"/>
    </row>
    <row r="43" spans="1:15">
      <c r="A43" s="15" t="s">
        <v>44</v>
      </c>
      <c r="B43" s="16">
        <f>B41/B29^3</f>
        <v>6.112303571967883E-2</v>
      </c>
      <c r="C43" s="16">
        <f>C41/C29^3</f>
        <v>4.3833646410688751E-2</v>
      </c>
      <c r="D43" s="17">
        <f>D41/D29^3</f>
        <v>2.6145610590187746E-2</v>
      </c>
      <c r="E43" s="83"/>
      <c r="F43" s="78"/>
      <c r="G43" s="79"/>
      <c r="H43" s="79"/>
      <c r="I43" s="79"/>
      <c r="J43" s="79"/>
      <c r="K43" s="79"/>
      <c r="L43" s="80"/>
      <c r="M43" s="13"/>
      <c r="N43" s="13"/>
      <c r="O43" s="13"/>
    </row>
    <row r="44" spans="1:15">
      <c r="A44" s="13"/>
      <c r="B44" s="13"/>
      <c r="C44" s="13"/>
      <c r="D44" s="13"/>
      <c r="E44" s="83"/>
      <c r="F44" s="78"/>
      <c r="G44" s="79"/>
      <c r="H44" s="79"/>
      <c r="I44" s="79"/>
      <c r="J44" s="79"/>
      <c r="K44" s="79"/>
      <c r="L44" s="80"/>
      <c r="M44" s="13"/>
      <c r="N44" s="13"/>
      <c r="O44" s="13"/>
    </row>
    <row r="45" spans="1:15" ht="19.5" customHeight="1">
      <c r="A45" s="112" t="s">
        <v>52</v>
      </c>
      <c r="B45" s="113" t="s">
        <v>53</v>
      </c>
      <c r="C45" s="113" t="s">
        <v>51</v>
      </c>
      <c r="D45" s="114"/>
      <c r="E45" s="83"/>
      <c r="F45" s="78"/>
      <c r="G45" s="79"/>
      <c r="H45" s="79"/>
      <c r="I45" s="79"/>
      <c r="J45" s="79"/>
      <c r="K45" s="79"/>
      <c r="L45" s="80"/>
      <c r="M45" s="13"/>
      <c r="N45" s="13"/>
      <c r="O45" s="13"/>
    </row>
    <row r="46" spans="1:15">
      <c r="A46" s="101" t="s">
        <v>55</v>
      </c>
      <c r="B46" s="102">
        <f>M17*B29</f>
        <v>0.68280153105092734</v>
      </c>
      <c r="C46" s="102">
        <f>B46*12</f>
        <v>8.1936183726111285</v>
      </c>
      <c r="D46" s="103"/>
      <c r="E46" s="83"/>
      <c r="F46" s="78"/>
      <c r="G46" s="79"/>
      <c r="H46" s="79"/>
      <c r="I46" s="79"/>
      <c r="J46" s="79"/>
      <c r="K46" s="79"/>
      <c r="L46" s="80"/>
      <c r="M46" s="13"/>
      <c r="N46" s="13"/>
      <c r="O46" s="13"/>
    </row>
    <row r="47" spans="1:15">
      <c r="A47" s="104" t="s">
        <v>56</v>
      </c>
      <c r="B47" s="105">
        <f>B14*(B11/(B13*B46^(4/3)))^3</f>
        <v>0.14576710571203816</v>
      </c>
      <c r="C47" s="105">
        <f>B47*12</f>
        <v>1.7492052685444579</v>
      </c>
      <c r="D47" s="106"/>
      <c r="E47" s="83"/>
      <c r="F47" s="78"/>
      <c r="G47" s="79"/>
      <c r="H47" s="79"/>
      <c r="I47" s="79"/>
      <c r="J47" s="79"/>
      <c r="K47" s="79"/>
      <c r="L47" s="80"/>
      <c r="M47" s="13"/>
      <c r="N47" s="13"/>
      <c r="O47" s="13"/>
    </row>
    <row r="48" spans="1:15">
      <c r="A48" s="104"/>
      <c r="B48" s="105"/>
      <c r="C48" s="105"/>
      <c r="D48" s="106"/>
      <c r="E48" s="83"/>
      <c r="F48" s="78"/>
      <c r="G48" s="79"/>
      <c r="H48" s="79"/>
      <c r="I48" s="79"/>
      <c r="J48" s="79"/>
      <c r="K48" s="79"/>
      <c r="L48" s="80"/>
      <c r="M48" s="13"/>
      <c r="N48" s="13"/>
      <c r="O48" s="13"/>
    </row>
    <row r="49" spans="1:15">
      <c r="A49" s="104" t="s">
        <v>58</v>
      </c>
      <c r="B49" s="105">
        <f>B8/12</f>
        <v>1</v>
      </c>
      <c r="C49" s="105">
        <f>B8</f>
        <v>12</v>
      </c>
      <c r="D49" s="106"/>
      <c r="E49" s="83"/>
      <c r="F49" s="78"/>
      <c r="G49" s="79"/>
      <c r="H49" s="79"/>
      <c r="I49" s="79"/>
      <c r="J49" s="79"/>
      <c r="K49" s="79"/>
      <c r="L49" s="80"/>
      <c r="M49" s="13"/>
      <c r="N49" s="13"/>
      <c r="O49" s="13"/>
    </row>
    <row r="50" spans="1:15">
      <c r="A50" s="109" t="s">
        <v>59</v>
      </c>
      <c r="B50" s="120">
        <f>B14*(B11/(B13*B49^(4/3)))^3</f>
        <v>3.1683815508096409E-2</v>
      </c>
      <c r="C50" s="120">
        <f>B50*12</f>
        <v>0.38020578609715694</v>
      </c>
      <c r="D50" s="121"/>
      <c r="E50" s="83"/>
      <c r="F50" s="78"/>
      <c r="G50" s="79"/>
      <c r="H50" s="79"/>
      <c r="I50" s="79"/>
      <c r="J50" s="79"/>
      <c r="K50" s="79"/>
      <c r="L50" s="80"/>
      <c r="M50" s="13"/>
      <c r="N50" s="13"/>
      <c r="O50" s="13"/>
    </row>
    <row r="51" spans="1:15">
      <c r="A51" s="115"/>
      <c r="B51" s="116"/>
      <c r="C51" s="116"/>
      <c r="D51" s="116"/>
      <c r="E51" s="83"/>
      <c r="F51" s="78"/>
      <c r="G51" s="79"/>
      <c r="H51" s="79"/>
      <c r="I51" s="79"/>
      <c r="J51" s="79"/>
      <c r="K51" s="79"/>
      <c r="L51" s="80"/>
      <c r="M51" s="13"/>
      <c r="N51" s="13"/>
      <c r="O51" s="13"/>
    </row>
    <row r="52" spans="1:15" ht="21.75" customHeight="1">
      <c r="A52" s="117" t="s">
        <v>60</v>
      </c>
      <c r="B52" s="118" t="s">
        <v>62</v>
      </c>
      <c r="C52" s="118" t="s">
        <v>63</v>
      </c>
      <c r="D52" s="119"/>
      <c r="E52" s="83"/>
      <c r="F52" s="78"/>
      <c r="G52" s="79"/>
      <c r="H52" s="79"/>
      <c r="I52" s="79"/>
      <c r="J52" s="79"/>
      <c r="K52" s="79"/>
      <c r="L52" s="80"/>
      <c r="M52" s="13"/>
      <c r="N52" s="13"/>
      <c r="O52" s="13"/>
    </row>
    <row r="53" spans="1:15">
      <c r="A53" s="101" t="s">
        <v>61</v>
      </c>
      <c r="B53" s="102">
        <f>Time_2</f>
        <v>10.924824496814837</v>
      </c>
      <c r="C53" s="102">
        <f>B42</f>
        <v>0.55345947950039487</v>
      </c>
      <c r="D53" s="103"/>
      <c r="E53" s="83"/>
      <c r="F53" s="78"/>
      <c r="G53" s="79"/>
      <c r="H53" s="79"/>
      <c r="I53" s="79"/>
      <c r="J53" s="79"/>
      <c r="K53" s="79"/>
      <c r="L53" s="80"/>
      <c r="M53" s="13"/>
      <c r="N53" s="13"/>
      <c r="O53" s="13"/>
    </row>
    <row r="54" spans="1:15">
      <c r="A54" s="109" t="s">
        <v>64</v>
      </c>
      <c r="B54" s="120">
        <f>2*Time_2</f>
        <v>21.849648993629675</v>
      </c>
      <c r="C54" s="120">
        <f>B42*(Time_2^4)/((2*Time_2)^4)</f>
        <v>3.4591217468774679E-2</v>
      </c>
      <c r="D54" s="121"/>
      <c r="E54" s="83"/>
      <c r="F54" s="78"/>
      <c r="G54" s="79"/>
      <c r="H54" s="79"/>
      <c r="I54" s="79"/>
      <c r="J54" s="79"/>
      <c r="K54" s="79"/>
      <c r="L54" s="80"/>
      <c r="M54" s="13"/>
      <c r="N54" s="13"/>
      <c r="O54" s="13"/>
    </row>
    <row r="55" spans="1:15">
      <c r="A55" s="13"/>
      <c r="B55" s="13"/>
      <c r="C55" s="13"/>
      <c r="D55" s="13"/>
      <c r="E55" s="83"/>
      <c r="F55" s="78"/>
      <c r="G55" s="79"/>
      <c r="H55" s="79"/>
      <c r="I55" s="79"/>
      <c r="J55" s="79"/>
      <c r="K55" s="79"/>
      <c r="L55" s="80"/>
      <c r="M55" s="13"/>
      <c r="N55" s="13"/>
      <c r="O55" s="13"/>
    </row>
    <row r="56" spans="1:15">
      <c r="A56" s="13"/>
      <c r="B56" s="13"/>
      <c r="C56" s="13"/>
      <c r="D56" s="13"/>
      <c r="E56" s="83"/>
      <c r="F56" s="78"/>
      <c r="G56" s="79"/>
      <c r="H56" s="79"/>
      <c r="I56" s="79"/>
      <c r="J56" s="79"/>
      <c r="K56" s="79"/>
      <c r="L56" s="80"/>
      <c r="M56" s="13"/>
      <c r="N56" s="13"/>
      <c r="O56" s="13"/>
    </row>
    <row r="57" spans="1:15">
      <c r="A57" s="13"/>
      <c r="B57" s="13"/>
      <c r="C57" s="13"/>
      <c r="D57" s="13"/>
      <c r="E57" s="83"/>
      <c r="F57" s="78"/>
      <c r="G57" s="79"/>
      <c r="H57" s="79"/>
      <c r="I57" s="79"/>
      <c r="J57" s="79"/>
      <c r="K57" s="79"/>
      <c r="L57" s="80"/>
      <c r="M57" s="13"/>
      <c r="N57" s="13"/>
      <c r="O57" s="13"/>
    </row>
    <row r="58" spans="1:15">
      <c r="A58" s="13"/>
      <c r="B58" s="13"/>
      <c r="C58" s="13"/>
      <c r="D58" s="13"/>
      <c r="E58" s="83"/>
      <c r="F58" s="78"/>
      <c r="G58" s="79"/>
      <c r="H58" s="79"/>
      <c r="I58" s="79"/>
      <c r="J58" s="79"/>
      <c r="K58" s="79"/>
      <c r="L58" s="80"/>
      <c r="M58" s="13"/>
      <c r="N58" s="13"/>
      <c r="O58" s="13"/>
    </row>
    <row r="59" spans="1:15">
      <c r="A59" s="13"/>
      <c r="B59" s="13"/>
      <c r="C59" s="13"/>
      <c r="D59" s="13"/>
      <c r="E59" s="83"/>
      <c r="F59" s="78"/>
      <c r="G59" s="79"/>
      <c r="H59" s="79"/>
      <c r="I59" s="79"/>
      <c r="J59" s="79"/>
      <c r="K59" s="79"/>
      <c r="L59" s="80"/>
      <c r="M59" s="13"/>
      <c r="N59" s="13"/>
      <c r="O59" s="13"/>
    </row>
    <row r="60" spans="1:15" ht="13.5" thickBot="1">
      <c r="A60" s="13"/>
      <c r="B60" s="13"/>
      <c r="C60" s="13"/>
      <c r="D60" s="13"/>
      <c r="E60" s="83"/>
      <c r="F60" s="85"/>
      <c r="G60" s="86"/>
      <c r="H60" s="86"/>
      <c r="I60" s="86"/>
      <c r="J60" s="86"/>
      <c r="K60" s="86"/>
      <c r="L60" s="87"/>
      <c r="M60" s="13"/>
      <c r="N60" s="13"/>
      <c r="O60" s="13"/>
    </row>
    <row r="61" spans="1:15">
      <c r="A61" s="13"/>
      <c r="B61" s="13"/>
      <c r="C61" s="13"/>
      <c r="D61" s="13"/>
      <c r="E61" s="83"/>
      <c r="F61" s="88"/>
      <c r="G61" s="88"/>
      <c r="H61" s="88"/>
      <c r="I61" s="88"/>
      <c r="J61" s="88"/>
      <c r="K61" s="88"/>
      <c r="L61" s="88"/>
      <c r="M61" s="13"/>
      <c r="N61" s="13"/>
      <c r="O61" s="13"/>
    </row>
    <row r="62" spans="1:15">
      <c r="A62" s="13"/>
      <c r="B62" s="13"/>
      <c r="C62" s="13"/>
      <c r="D62" s="13"/>
      <c r="E62" s="83"/>
      <c r="F62" s="88"/>
      <c r="G62" s="88"/>
      <c r="H62" s="88"/>
      <c r="I62" s="88"/>
      <c r="J62" s="88"/>
      <c r="K62" s="88"/>
      <c r="L62" s="88"/>
      <c r="M62" s="13"/>
      <c r="N62" s="13"/>
      <c r="O62" s="13"/>
    </row>
    <row r="63" spans="1:15">
      <c r="A63" s="156" t="s">
        <v>54</v>
      </c>
      <c r="B63" s="157"/>
      <c r="C63" s="157"/>
      <c r="D63" s="158"/>
      <c r="E63" s="83"/>
      <c r="F63" s="90"/>
      <c r="G63" s="90"/>
      <c r="H63" s="90"/>
      <c r="I63" s="90"/>
      <c r="J63" s="90"/>
      <c r="K63" s="90"/>
      <c r="L63" s="90"/>
      <c r="M63" s="13"/>
      <c r="N63" s="13"/>
      <c r="O63" s="13"/>
    </row>
    <row r="64" spans="1:15">
      <c r="A64" s="159"/>
      <c r="B64" s="160"/>
      <c r="C64" s="160"/>
      <c r="D64" s="161"/>
      <c r="E64" s="83"/>
      <c r="F64" s="79"/>
      <c r="G64" s="79"/>
      <c r="H64" s="79"/>
      <c r="I64" s="89" t="s">
        <v>65</v>
      </c>
      <c r="J64" s="79"/>
      <c r="K64" s="79"/>
      <c r="L64" s="79"/>
      <c r="M64" s="13"/>
      <c r="N64" s="13"/>
      <c r="O64" s="13"/>
    </row>
    <row r="65" spans="1:15" ht="7.5" customHeight="1">
      <c r="A65" s="162"/>
      <c r="B65" s="154"/>
      <c r="C65" s="154"/>
      <c r="D65" s="163"/>
      <c r="E65" s="83"/>
      <c r="F65" s="79"/>
      <c r="G65" s="79"/>
      <c r="H65" s="79"/>
      <c r="I65" s="79"/>
      <c r="J65" s="79"/>
      <c r="K65" s="79"/>
      <c r="L65" s="79"/>
      <c r="M65" s="13"/>
      <c r="N65" s="13"/>
      <c r="O65" s="13"/>
    </row>
    <row r="66" spans="1:15">
      <c r="A66" s="155" t="s">
        <v>66</v>
      </c>
      <c r="B66" s="122"/>
      <c r="C66" s="122"/>
      <c r="D66" s="123"/>
      <c r="E66" s="13"/>
      <c r="F66" s="127" t="s">
        <v>67</v>
      </c>
      <c r="G66" s="128"/>
      <c r="H66" s="128"/>
      <c r="I66" s="128"/>
      <c r="J66" s="128"/>
      <c r="K66" s="128"/>
      <c r="L66" s="129"/>
      <c r="M66" s="13"/>
      <c r="N66" s="13"/>
      <c r="O66" s="13"/>
    </row>
    <row r="67" spans="1:15" ht="20.25" customHeight="1">
      <c r="A67" s="124"/>
      <c r="B67" s="125"/>
      <c r="C67" s="125"/>
      <c r="D67" s="126"/>
      <c r="E67" s="13"/>
      <c r="F67" s="130"/>
      <c r="G67" s="131"/>
      <c r="H67" s="131"/>
      <c r="I67" s="131"/>
      <c r="J67" s="131"/>
      <c r="K67" s="131"/>
      <c r="L67" s="132"/>
      <c r="M67" s="13"/>
      <c r="N67" s="13"/>
      <c r="O67" s="13"/>
    </row>
    <row r="68" spans="1:15">
      <c r="A68" s="94">
        <v>1</v>
      </c>
      <c r="B68" s="95">
        <f>($B$42/$B$29^2)*($A68/12)*EXP(-(($A68/12)^2)/(2*$B$29^2))</f>
        <v>5.5413904295478197E-2</v>
      </c>
      <c r="C68" s="95">
        <f>($C$42/$C$29^2)*($A68/12)*EXP(-(($A68/12)^2)/(2*$C$29^2))</f>
        <v>5.3931421461408544E-2</v>
      </c>
      <c r="D68" s="96">
        <f>($D$42/$D$29^2)*($A68/12)*EXP(-(($A68/12)^2)/(2*$D$29^2))</f>
        <v>4.4785228364849834E-2</v>
      </c>
      <c r="E68" s="37"/>
      <c r="F68" s="101">
        <f t="shared" ref="F68:F99" si="0">$B$42*(Time_2^4)/($A68^4)</f>
        <v>7883.947180510645</v>
      </c>
      <c r="G68" s="102"/>
      <c r="H68" s="102"/>
      <c r="I68" s="102"/>
      <c r="J68" s="102"/>
      <c r="K68" s="102"/>
      <c r="L68" s="103"/>
      <c r="M68" s="13"/>
      <c r="N68" s="13"/>
      <c r="O68" s="13"/>
    </row>
    <row r="69" spans="1:15">
      <c r="A69" s="97">
        <v>2</v>
      </c>
      <c r="B69" s="98">
        <f t="shared" ref="B69:B124" si="1">($B$42/$B$29^2)*($A69/12)*EXP(-(($A69/12)^2)/(2*$B$29^2))</f>
        <v>0.10944365321735876</v>
      </c>
      <c r="C69" s="98">
        <f t="shared" ref="C69:C124" si="2">($C$42/$C$29^2)*($A69/12)*EXP(-(($A69/12)^2)/(2*$C$29^2))</f>
        <v>0.1071265301805506</v>
      </c>
      <c r="D69" s="45">
        <f t="shared" ref="D69:D124" si="3">($D$42/$D$29^2)*($A69/12)*EXP(-(($A69/12)^2)/(2*$D$29^2))</f>
        <v>8.9253771946797608E-2</v>
      </c>
      <c r="E69" s="37"/>
      <c r="F69" s="104">
        <f t="shared" si="0"/>
        <v>492.74669878191531</v>
      </c>
      <c r="G69" s="105"/>
      <c r="H69" s="105"/>
      <c r="I69" s="105"/>
      <c r="J69" s="105"/>
      <c r="K69" s="105"/>
      <c r="L69" s="106"/>
      <c r="M69" s="13"/>
      <c r="N69" s="13"/>
      <c r="O69" s="13"/>
    </row>
    <row r="70" spans="1:15">
      <c r="A70" s="97">
        <v>3</v>
      </c>
      <c r="B70" s="98">
        <f t="shared" si="1"/>
        <v>0.16076255480440516</v>
      </c>
      <c r="C70" s="98">
        <f t="shared" si="2"/>
        <v>0.15886574248620877</v>
      </c>
      <c r="D70" s="45">
        <f t="shared" si="3"/>
        <v>0.13309267525926366</v>
      </c>
      <c r="E70" s="37"/>
      <c r="F70" s="104">
        <f t="shared" si="0"/>
        <v>97.332681240872162</v>
      </c>
      <c r="G70" s="105"/>
      <c r="H70" s="105"/>
      <c r="I70" s="105"/>
      <c r="J70" s="105"/>
      <c r="K70" s="105"/>
      <c r="L70" s="106"/>
      <c r="M70" s="13"/>
      <c r="N70" s="13"/>
      <c r="O70" s="13"/>
    </row>
    <row r="71" spans="1:15">
      <c r="A71" s="97">
        <v>4</v>
      </c>
      <c r="B71" s="98">
        <f t="shared" si="1"/>
        <v>0.20815551334089472</v>
      </c>
      <c r="C71" s="98">
        <f t="shared" si="2"/>
        <v>0.2084624015364579</v>
      </c>
      <c r="D71" s="45">
        <f t="shared" si="3"/>
        <v>0.17599637997367101</v>
      </c>
      <c r="E71" s="37"/>
      <c r="F71" s="104">
        <f t="shared" si="0"/>
        <v>30.796668673869707</v>
      </c>
      <c r="G71" s="105"/>
      <c r="H71" s="105"/>
      <c r="I71" s="105"/>
      <c r="J71" s="105"/>
      <c r="K71" s="105"/>
      <c r="L71" s="106"/>
      <c r="M71" s="13"/>
      <c r="N71" s="13"/>
      <c r="O71" s="13"/>
    </row>
    <row r="72" spans="1:15">
      <c r="A72" s="97">
        <v>5</v>
      </c>
      <c r="B72" s="98">
        <f t="shared" si="1"/>
        <v>0.2505667485388523</v>
      </c>
      <c r="C72" s="98">
        <f t="shared" si="2"/>
        <v>0.25527793411410349</v>
      </c>
      <c r="D72" s="45">
        <f t="shared" si="3"/>
        <v>0.21767027121202046</v>
      </c>
      <c r="E72" s="37"/>
      <c r="F72" s="104">
        <f t="shared" si="0"/>
        <v>12.614315488817033</v>
      </c>
      <c r="G72" s="105"/>
      <c r="H72" s="105"/>
      <c r="I72" s="105"/>
      <c r="J72" s="105"/>
      <c r="K72" s="105"/>
      <c r="L72" s="106"/>
      <c r="M72" s="13"/>
      <c r="N72" s="13"/>
      <c r="O72" s="13"/>
    </row>
    <row r="73" spans="1:15">
      <c r="A73" s="97">
        <v>6</v>
      </c>
      <c r="B73" s="98">
        <f t="shared" si="1"/>
        <v>0.28713849059423191</v>
      </c>
      <c r="C73" s="98">
        <f t="shared" si="2"/>
        <v>0.29873549905704644</v>
      </c>
      <c r="D73" s="45">
        <f t="shared" si="3"/>
        <v>0.25783404470264965</v>
      </c>
      <c r="E73" s="37"/>
      <c r="F73" s="104">
        <f t="shared" si="0"/>
        <v>6.0832925775545101</v>
      </c>
      <c r="G73" s="105"/>
      <c r="H73" s="105"/>
      <c r="I73" s="105"/>
      <c r="J73" s="105"/>
      <c r="K73" s="105"/>
      <c r="L73" s="106"/>
      <c r="M73" s="13"/>
      <c r="N73" s="13"/>
      <c r="O73" s="13"/>
    </row>
    <row r="74" spans="1:15">
      <c r="A74" s="97">
        <v>7</v>
      </c>
      <c r="B74" s="98">
        <f t="shared" si="1"/>
        <v>0.31723869588390613</v>
      </c>
      <c r="C74" s="98">
        <f t="shared" si="2"/>
        <v>0.3383317206614847</v>
      </c>
      <c r="D74" s="45">
        <f t="shared" si="3"/>
        <v>0.29622484099860974</v>
      </c>
      <c r="E74" s="37"/>
      <c r="F74" s="104">
        <f t="shared" si="0"/>
        <v>3.2836098211206353</v>
      </c>
      <c r="G74" s="105"/>
      <c r="H74" s="105"/>
      <c r="I74" s="105"/>
      <c r="J74" s="105"/>
      <c r="K74" s="105"/>
      <c r="L74" s="106"/>
      <c r="M74" s="13"/>
      <c r="N74" s="13"/>
      <c r="O74" s="13"/>
    </row>
    <row r="75" spans="1:15">
      <c r="A75" s="97">
        <v>8</v>
      </c>
      <c r="B75" s="98">
        <f t="shared" si="1"/>
        <v>0.34047660798116408</v>
      </c>
      <c r="C75" s="98">
        <f t="shared" si="2"/>
        <v>0.37364617664370858</v>
      </c>
      <c r="D75" s="45">
        <f t="shared" si="3"/>
        <v>0.33260009782887578</v>
      </c>
      <c r="E75" s="37"/>
      <c r="F75" s="104">
        <f t="shared" si="0"/>
        <v>1.9247917921168567</v>
      </c>
      <c r="G75" s="105"/>
      <c r="H75" s="105"/>
      <c r="I75" s="105"/>
      <c r="J75" s="105"/>
      <c r="K75" s="105"/>
      <c r="L75" s="106"/>
      <c r="M75" s="13"/>
      <c r="N75" s="13"/>
      <c r="O75" s="13"/>
    </row>
    <row r="76" spans="1:15">
      <c r="A76" s="97">
        <v>9</v>
      </c>
      <c r="B76" s="98">
        <f t="shared" si="1"/>
        <v>0.35670582578211035</v>
      </c>
      <c r="C76" s="98">
        <f t="shared" si="2"/>
        <v>0.40434839829775682</v>
      </c>
      <c r="D76" s="45">
        <f t="shared" si="3"/>
        <v>0.36674007750265897</v>
      </c>
      <c r="E76" s="37"/>
      <c r="F76" s="104">
        <f t="shared" si="0"/>
        <v>1.2016380400107673</v>
      </c>
      <c r="G76" s="105"/>
      <c r="H76" s="105"/>
      <c r="I76" s="105"/>
      <c r="J76" s="105"/>
      <c r="K76" s="105"/>
      <c r="L76" s="106"/>
      <c r="M76" s="13"/>
      <c r="N76" s="13"/>
      <c r="O76" s="13"/>
    </row>
    <row r="77" spans="1:15">
      <c r="A77" s="97">
        <v>10</v>
      </c>
      <c r="B77" s="98">
        <f t="shared" si="1"/>
        <v>0.36601536477203817</v>
      </c>
      <c r="C77" s="98">
        <f t="shared" si="2"/>
        <v>0.43020223613040559</v>
      </c>
      <c r="D77" s="45">
        <f t="shared" si="3"/>
        <v>0.39845003296814235</v>
      </c>
      <c r="E77" s="37"/>
      <c r="F77" s="104">
        <f t="shared" si="0"/>
        <v>0.78839471805106454</v>
      </c>
      <c r="G77" s="105"/>
      <c r="H77" s="105"/>
      <c r="I77" s="105"/>
      <c r="J77" s="105"/>
      <c r="K77" s="105"/>
      <c r="L77" s="106"/>
      <c r="M77" s="13"/>
      <c r="N77" s="13"/>
      <c r="O77" s="13"/>
    </row>
    <row r="78" spans="1:15">
      <c r="A78" s="97">
        <v>11</v>
      </c>
      <c r="B78" s="98">
        <f t="shared" si="1"/>
        <v>0.36870994301498661</v>
      </c>
      <c r="C78" s="98">
        <f t="shared" si="2"/>
        <v>0.45106754301142821</v>
      </c>
      <c r="D78" s="45">
        <f t="shared" si="3"/>
        <v>0.4275619834713259</v>
      </c>
      <c r="E78" s="37"/>
      <c r="F78" s="104">
        <f t="shared" si="0"/>
        <v>0.53848420056762825</v>
      </c>
      <c r="G78" s="105"/>
      <c r="H78" s="105"/>
      <c r="I78" s="105"/>
      <c r="J78" s="105"/>
      <c r="K78" s="105"/>
      <c r="L78" s="106"/>
      <c r="M78" s="13"/>
      <c r="N78" s="13"/>
      <c r="O78" s="13"/>
    </row>
    <row r="79" spans="1:15">
      <c r="A79" s="97">
        <v>12</v>
      </c>
      <c r="B79" s="98">
        <f t="shared" si="1"/>
        <v>0.36528133493300691</v>
      </c>
      <c r="C79" s="98">
        <f t="shared" si="2"/>
        <v>0.4668992242431258</v>
      </c>
      <c r="D79" s="45">
        <f t="shared" si="3"/>
        <v>0.45393607858616103</v>
      </c>
      <c r="E79" s="37"/>
      <c r="F79" s="104">
        <f t="shared" si="0"/>
        <v>0.38020578609715688</v>
      </c>
      <c r="G79" s="105"/>
      <c r="H79" s="105"/>
      <c r="I79" s="105"/>
      <c r="J79" s="105"/>
      <c r="K79" s="105"/>
      <c r="L79" s="106"/>
      <c r="M79" s="13"/>
      <c r="N79" s="13"/>
      <c r="O79" s="13"/>
    </row>
    <row r="80" spans="1:15">
      <c r="A80" s="97">
        <v>13</v>
      </c>
      <c r="B80" s="98">
        <f t="shared" si="1"/>
        <v>0.35637307311368355</v>
      </c>
      <c r="C80" s="98">
        <f t="shared" si="2"/>
        <v>0.47774379564526248</v>
      </c>
      <c r="D80" s="45">
        <f t="shared" si="3"/>
        <v>0.47746153750246267</v>
      </c>
      <c r="E80" s="37"/>
      <c r="F80" s="104">
        <f t="shared" si="0"/>
        <v>0.27603890551838678</v>
      </c>
      <c r="G80" s="105"/>
      <c r="H80" s="105"/>
      <c r="I80" s="105"/>
      <c r="J80" s="105"/>
      <c r="K80" s="105"/>
      <c r="L80" s="106"/>
      <c r="M80" s="13"/>
      <c r="N80" s="13"/>
      <c r="O80" s="13"/>
    </row>
    <row r="81" spans="1:15">
      <c r="A81" s="97">
        <v>14</v>
      </c>
      <c r="B81" s="98">
        <f t="shared" si="1"/>
        <v>0.34274101902721138</v>
      </c>
      <c r="C81" s="98">
        <f t="shared" si="2"/>
        <v>0.48373367292593106</v>
      </c>
      <c r="D81" s="45">
        <f t="shared" si="3"/>
        <v>0.49805715866827099</v>
      </c>
      <c r="E81" s="37"/>
      <c r="F81" s="104">
        <f t="shared" si="0"/>
        <v>0.2052256138200397</v>
      </c>
      <c r="G81" s="105"/>
      <c r="H81" s="105"/>
      <c r="I81" s="105"/>
      <c r="J81" s="105"/>
      <c r="K81" s="105"/>
      <c r="L81" s="106"/>
      <c r="M81" s="13"/>
      <c r="N81" s="13"/>
      <c r="O81" s="13"/>
    </row>
    <row r="82" spans="1:15">
      <c r="A82" s="97">
        <v>15</v>
      </c>
      <c r="B82" s="98">
        <f t="shared" si="1"/>
        <v>0.32521236426971539</v>
      </c>
      <c r="C82" s="98">
        <f t="shared" si="2"/>
        <v>0.48507948504830556</v>
      </c>
      <c r="D82" s="45">
        <f t="shared" si="3"/>
        <v>0.51567140299533132</v>
      </c>
      <c r="E82" s="37"/>
      <c r="F82" s="104">
        <f t="shared" si="0"/>
        <v>0.15573228998539546</v>
      </c>
      <c r="G82" s="105"/>
      <c r="H82" s="105"/>
      <c r="I82" s="105"/>
      <c r="J82" s="105"/>
      <c r="K82" s="105"/>
      <c r="L82" s="106"/>
      <c r="M82" s="13"/>
      <c r="N82" s="13"/>
      <c r="O82" s="13"/>
    </row>
    <row r="83" spans="1:15">
      <c r="A83" s="97">
        <v>16</v>
      </c>
      <c r="B83" s="98">
        <f t="shared" si="1"/>
        <v>0.30464547905665018</v>
      </c>
      <c r="C83" s="98">
        <f t="shared" si="2"/>
        <v>0.48206075856003477</v>
      </c>
      <c r="D83" s="45">
        <f t="shared" si="3"/>
        <v>0.53028206166435754</v>
      </c>
      <c r="E83" s="37"/>
      <c r="F83" s="104">
        <f t="shared" si="0"/>
        <v>0.12029948700730354</v>
      </c>
      <c r="G83" s="105"/>
      <c r="H83" s="105"/>
      <c r="I83" s="105"/>
      <c r="J83" s="105"/>
      <c r="K83" s="105"/>
      <c r="L83" s="106"/>
      <c r="M83" s="13"/>
      <c r="N83" s="13"/>
      <c r="O83" s="13"/>
    </row>
    <row r="84" spans="1:15">
      <c r="A84" s="97">
        <v>17</v>
      </c>
      <c r="B84" s="98">
        <f t="shared" si="1"/>
        <v>0.28189272321293113</v>
      </c>
      <c r="C84" s="98">
        <f t="shared" si="2"/>
        <v>0.47501535734011779</v>
      </c>
      <c r="D84" s="45">
        <f t="shared" si="3"/>
        <v>0.5418955269371083</v>
      </c>
      <c r="E84" s="37"/>
      <c r="F84" s="104">
        <f t="shared" si="0"/>
        <v>9.439478910107213E-2</v>
      </c>
      <c r="G84" s="105"/>
      <c r="H84" s="105"/>
      <c r="I84" s="105"/>
      <c r="J84" s="105"/>
      <c r="K84" s="105"/>
      <c r="L84" s="106"/>
      <c r="M84" s="13"/>
      <c r="N84" s="13"/>
      <c r="O84" s="13"/>
    </row>
    <row r="85" spans="1:15">
      <c r="A85" s="97">
        <v>18</v>
      </c>
      <c r="B85" s="98">
        <f t="shared" si="1"/>
        <v>0.2577679165182446</v>
      </c>
      <c r="C85" s="98">
        <f t="shared" si="2"/>
        <v>0.46432808225110656</v>
      </c>
      <c r="D85" s="45">
        <f t="shared" si="3"/>
        <v>0.55054569113815066</v>
      </c>
      <c r="E85" s="91"/>
      <c r="F85" s="104">
        <f t="shared" si="0"/>
        <v>7.5102377500672959E-2</v>
      </c>
      <c r="G85" s="105"/>
      <c r="H85" s="105"/>
      <c r="I85" s="105"/>
      <c r="J85" s="105"/>
      <c r="K85" s="105"/>
      <c r="L85" s="106"/>
      <c r="M85" s="13"/>
      <c r="N85" s="13"/>
      <c r="O85" s="13"/>
    </row>
    <row r="86" spans="1:15">
      <c r="A86" s="97">
        <v>19</v>
      </c>
      <c r="B86" s="98">
        <f t="shared" si="1"/>
        <v>0.23301967546223235</v>
      </c>
      <c r="C86" s="98">
        <f t="shared" si="2"/>
        <v>0.45041883796026205</v>
      </c>
      <c r="D86" s="45">
        <f t="shared" si="3"/>
        <v>0.55629250497413485</v>
      </c>
      <c r="E86" s="91"/>
      <c r="F86" s="104">
        <f t="shared" si="0"/>
        <v>6.0496368048976339E-2</v>
      </c>
      <c r="G86" s="105"/>
      <c r="H86" s="105"/>
      <c r="I86" s="105"/>
      <c r="J86" s="105"/>
      <c r="K86" s="105"/>
      <c r="L86" s="106"/>
      <c r="M86" s="13"/>
      <c r="N86" s="13"/>
      <c r="O86" s="13"/>
    </row>
    <row r="87" spans="1:15">
      <c r="A87" s="97">
        <v>20</v>
      </c>
      <c r="B87" s="98">
        <f t="shared" si="1"/>
        <v>0.20831130867612691</v>
      </c>
      <c r="C87" s="98">
        <f t="shared" si="2"/>
        <v>0.43373076072896077</v>
      </c>
      <c r="D87" s="45">
        <f t="shared" si="3"/>
        <v>0.55922023149978783</v>
      </c>
      <c r="E87" s="37"/>
      <c r="F87" s="104">
        <f t="shared" si="0"/>
        <v>4.9274669878191533E-2</v>
      </c>
      <c r="G87" s="105"/>
      <c r="H87" s="105"/>
      <c r="I87" s="105"/>
      <c r="J87" s="105"/>
      <c r="K87" s="105"/>
      <c r="L87" s="106"/>
      <c r="M87" s="13"/>
      <c r="N87" s="13"/>
      <c r="O87" s="13"/>
    </row>
    <row r="88" spans="1:15">
      <c r="A88" s="97">
        <v>21</v>
      </c>
      <c r="B88" s="98">
        <f t="shared" si="1"/>
        <v>0.1842074664757691</v>
      </c>
      <c r="C88" s="98">
        <f t="shared" si="2"/>
        <v>0.41471867299423387</v>
      </c>
      <c r="D88" s="45">
        <f t="shared" si="3"/>
        <v>0.55943543623093672</v>
      </c>
      <c r="E88" s="37"/>
      <c r="F88" s="104">
        <f t="shared" si="0"/>
        <v>4.0538392853341175E-2</v>
      </c>
      <c r="G88" s="105"/>
      <c r="H88" s="105"/>
      <c r="I88" s="105"/>
      <c r="J88" s="105"/>
      <c r="K88" s="105"/>
      <c r="L88" s="106"/>
      <c r="M88" s="13"/>
      <c r="N88" s="13"/>
      <c r="O88" s="13"/>
    </row>
    <row r="89" spans="1:15">
      <c r="A89" s="97">
        <v>22</v>
      </c>
      <c r="B89" s="98">
        <f t="shared" si="1"/>
        <v>0.16116729698531479</v>
      </c>
      <c r="C89" s="98">
        <f t="shared" si="2"/>
        <v>0.39383819038016527</v>
      </c>
      <c r="D89" s="45">
        <f t="shared" si="3"/>
        <v>0.5570647570863998</v>
      </c>
      <c r="E89" s="37"/>
      <c r="F89" s="104">
        <f t="shared" si="0"/>
        <v>3.3655262535476765E-2</v>
      </c>
      <c r="G89" s="107"/>
      <c r="H89" s="107"/>
      <c r="I89" s="107"/>
      <c r="J89" s="107"/>
      <c r="K89" s="107"/>
      <c r="L89" s="108"/>
      <c r="M89" s="13"/>
      <c r="N89" s="13"/>
      <c r="O89" s="13"/>
    </row>
    <row r="90" spans="1:15">
      <c r="A90" s="97">
        <v>23</v>
      </c>
      <c r="B90" s="98">
        <f t="shared" si="1"/>
        <v>0.13954349870521809</v>
      </c>
      <c r="C90" s="98">
        <f t="shared" si="2"/>
        <v>0.37153575708900982</v>
      </c>
      <c r="D90" s="45">
        <f t="shared" si="3"/>
        <v>0.55225249998119197</v>
      </c>
      <c r="E90" s="37"/>
      <c r="F90" s="104">
        <f t="shared" si="0"/>
        <v>2.8172952428381276E-2</v>
      </c>
      <c r="G90" s="107"/>
      <c r="H90" s="107"/>
      <c r="I90" s="107"/>
      <c r="J90" s="107"/>
      <c r="K90" s="107"/>
      <c r="L90" s="108"/>
      <c r="M90" s="13"/>
      <c r="N90" s="13"/>
      <c r="O90" s="13"/>
    </row>
    <row r="91" spans="1:15">
      <c r="A91" s="97">
        <v>24</v>
      </c>
      <c r="B91" s="98">
        <f t="shared" si="1"/>
        <v>0.11958639309608381</v>
      </c>
      <c r="C91" s="98">
        <f t="shared" si="2"/>
        <v>0.34823982937660292</v>
      </c>
      <c r="D91" s="45">
        <f t="shared" si="3"/>
        <v>0.54515810698956502</v>
      </c>
      <c r="E91" s="37"/>
      <c r="F91" s="104">
        <f t="shared" si="0"/>
        <v>2.3762861631072305E-2</v>
      </c>
      <c r="G91" s="107"/>
      <c r="H91" s="107"/>
      <c r="I91" s="107"/>
      <c r="J91" s="107"/>
      <c r="K91" s="107"/>
      <c r="L91" s="108"/>
      <c r="M91" s="13"/>
      <c r="N91" s="13"/>
      <c r="O91" s="13"/>
    </row>
    <row r="92" spans="1:15">
      <c r="A92" s="97">
        <v>25</v>
      </c>
      <c r="B92" s="98">
        <f t="shared" si="1"/>
        <v>0.1014519762665293</v>
      </c>
      <c r="C92" s="98">
        <f t="shared" si="2"/>
        <v>0.32435336702087569</v>
      </c>
      <c r="D92" s="45">
        <f t="shared" si="3"/>
        <v>0.53595354407082096</v>
      </c>
      <c r="E92" s="37"/>
      <c r="F92" s="104">
        <f t="shared" si="0"/>
        <v>2.0182904782107252E-2</v>
      </c>
      <c r="G92" s="107"/>
      <c r="H92" s="107"/>
      <c r="I92" s="107"/>
      <c r="J92" s="107"/>
      <c r="K92" s="107"/>
      <c r="L92" s="108"/>
      <c r="M92" s="13"/>
      <c r="N92" s="13"/>
      <c r="O92" s="13"/>
    </row>
    <row r="93" spans="1:15">
      <c r="A93" s="97">
        <v>26</v>
      </c>
      <c r="B93" s="98">
        <f t="shared" si="1"/>
        <v>8.5212842315807183E-2</v>
      </c>
      <c r="C93" s="98">
        <f t="shared" si="2"/>
        <v>0.30024773225413853</v>
      </c>
      <c r="D93" s="45">
        <f t="shared" si="3"/>
        <v>0.52482065445126236</v>
      </c>
      <c r="E93" s="37"/>
      <c r="F93" s="104">
        <f t="shared" si="0"/>
        <v>1.7252431594899174E-2</v>
      </c>
      <c r="G93" s="107"/>
      <c r="H93" s="107"/>
      <c r="I93" s="107"/>
      <c r="J93" s="107"/>
      <c r="K93" s="107"/>
      <c r="L93" s="108"/>
      <c r="M93" s="13"/>
      <c r="N93" s="13"/>
      <c r="O93" s="13"/>
    </row>
    <row r="94" spans="1:15">
      <c r="A94" s="97">
        <v>27</v>
      </c>
      <c r="B94" s="98">
        <f t="shared" si="1"/>
        <v>7.0870890920412655E-2</v>
      </c>
      <c r="C94" s="98">
        <f t="shared" si="2"/>
        <v>0.27625803721682068</v>
      </c>
      <c r="D94" s="45">
        <f t="shared" si="3"/>
        <v>0.51194852195189477</v>
      </c>
      <c r="E94" s="37"/>
      <c r="F94" s="104">
        <f t="shared" si="0"/>
        <v>1.4835037530997129E-2</v>
      </c>
      <c r="G94" s="107"/>
      <c r="H94" s="107"/>
      <c r="I94" s="107"/>
      <c r="J94" s="107"/>
      <c r="K94" s="107"/>
      <c r="L94" s="108"/>
      <c r="M94" s="13"/>
      <c r="N94" s="13"/>
      <c r="O94" s="13"/>
    </row>
    <row r="95" spans="1:15">
      <c r="A95" s="97">
        <v>28</v>
      </c>
      <c r="B95" s="98">
        <f t="shared" si="1"/>
        <v>5.8370821772866843E-2</v>
      </c>
      <c r="C95" s="98">
        <f t="shared" si="2"/>
        <v>0.25267992691475472</v>
      </c>
      <c r="D95" s="45">
        <f t="shared" si="3"/>
        <v>0.49753088593259026</v>
      </c>
      <c r="E95" s="37"/>
      <c r="F95" s="104">
        <f t="shared" si="0"/>
        <v>1.2826600863752481E-2</v>
      </c>
      <c r="G95" s="107"/>
      <c r="H95" s="107"/>
      <c r="I95" s="107"/>
      <c r="J95" s="107"/>
      <c r="K95" s="107"/>
      <c r="L95" s="108"/>
      <c r="M95" s="13"/>
      <c r="N95" s="13"/>
      <c r="O95" s="13"/>
    </row>
    <row r="96" spans="1:15">
      <c r="A96" s="97">
        <v>29</v>
      </c>
      <c r="B96" s="98">
        <f t="shared" si="1"/>
        <v>4.7613559062772579E-2</v>
      </c>
      <c r="C96" s="98">
        <f t="shared" si="2"/>
        <v>0.22976773679664975</v>
      </c>
      <c r="D96" s="45">
        <f t="shared" si="3"/>
        <v>0.48176364619407153</v>
      </c>
      <c r="E96" s="37"/>
      <c r="F96" s="104">
        <f t="shared" si="0"/>
        <v>1.1146838640527096E-2</v>
      </c>
      <c r="G96" s="107"/>
      <c r="H96" s="107"/>
      <c r="I96" s="107"/>
      <c r="J96" s="107"/>
      <c r="K96" s="107"/>
      <c r="L96" s="108"/>
      <c r="M96" s="13"/>
      <c r="N96" s="13"/>
      <c r="O96" s="13"/>
    </row>
    <row r="97" spans="1:15">
      <c r="A97" s="97">
        <v>30</v>
      </c>
      <c r="B97" s="98">
        <f t="shared" si="1"/>
        <v>3.8468920346581718E-2</v>
      </c>
      <c r="C97" s="98">
        <f t="shared" si="2"/>
        <v>0.20773392379570674</v>
      </c>
      <c r="D97" s="45">
        <f t="shared" si="3"/>
        <v>0.46484249225598062</v>
      </c>
      <c r="E97" s="37"/>
      <c r="F97" s="104">
        <f t="shared" si="0"/>
        <v>9.733268124087216E-3</v>
      </c>
      <c r="G97" s="107"/>
      <c r="H97" s="107"/>
      <c r="I97" s="107"/>
      <c r="J97" s="107"/>
      <c r="K97" s="107"/>
      <c r="L97" s="108"/>
      <c r="M97" s="13"/>
      <c r="N97" s="13"/>
      <c r="O97" s="13"/>
    </row>
    <row r="98" spans="1:15">
      <c r="A98" s="97">
        <v>31</v>
      </c>
      <c r="B98" s="98">
        <f t="shared" si="1"/>
        <v>3.0787027215492337E-2</v>
      </c>
      <c r="C98" s="98">
        <f t="shared" si="2"/>
        <v>0.18674963787339269</v>
      </c>
      <c r="D98" s="45">
        <f t="shared" si="3"/>
        <v>0.44696068703726061</v>
      </c>
      <c r="E98" s="37"/>
      <c r="F98" s="104">
        <f t="shared" si="0"/>
        <v>8.5368358494399641E-3</v>
      </c>
      <c r="G98" s="107"/>
      <c r="H98" s="107"/>
      <c r="I98" s="107"/>
      <c r="J98" s="107"/>
      <c r="K98" s="107"/>
      <c r="L98" s="108"/>
      <c r="M98" s="13"/>
      <c r="N98" s="13"/>
      <c r="O98" s="13"/>
    </row>
    <row r="99" spans="1:15">
      <c r="A99" s="97">
        <v>32</v>
      </c>
      <c r="B99" s="98">
        <f t="shared" si="1"/>
        <v>2.4408134196698631E-2</v>
      </c>
      <c r="C99" s="98">
        <f t="shared" si="2"/>
        <v>0.16694627814162871</v>
      </c>
      <c r="D99" s="45">
        <f t="shared" si="3"/>
        <v>0.42830703023306899</v>
      </c>
      <c r="E99" s="37"/>
      <c r="F99" s="104">
        <f t="shared" si="0"/>
        <v>7.5187179379564715E-3</v>
      </c>
      <c r="G99" s="107"/>
      <c r="H99" s="107"/>
      <c r="I99" s="107"/>
      <c r="J99" s="107"/>
      <c r="K99" s="107"/>
      <c r="L99" s="108"/>
      <c r="M99" s="13"/>
      <c r="N99" s="13"/>
      <c r="O99" s="13"/>
    </row>
    <row r="100" spans="1:15">
      <c r="A100" s="97">
        <v>33</v>
      </c>
      <c r="B100" s="98">
        <f t="shared" si="1"/>
        <v>1.9170714956419949E-2</v>
      </c>
      <c r="C100" s="98">
        <f t="shared" si="2"/>
        <v>0.14841786344100621</v>
      </c>
      <c r="D100" s="45">
        <f t="shared" si="3"/>
        <v>0.40906402173991441</v>
      </c>
      <c r="E100" s="92"/>
      <c r="F100" s="104">
        <f t="shared" ref="F100:F124" si="4">$B$42*(Time_2^4)/($A100^4)</f>
        <v>6.6479530934275095E-3</v>
      </c>
      <c r="G100" s="107"/>
      <c r="H100" s="107"/>
      <c r="I100" s="107"/>
      <c r="J100" s="107"/>
      <c r="K100" s="107"/>
      <c r="L100" s="108"/>
      <c r="M100" s="84"/>
      <c r="N100" s="84"/>
      <c r="O100" s="84"/>
    </row>
    <row r="101" spans="1:15">
      <c r="A101" s="97">
        <v>34</v>
      </c>
      <c r="B101" s="98">
        <f t="shared" si="1"/>
        <v>1.4917782691284217E-2</v>
      </c>
      <c r="C101" s="98">
        <f t="shared" si="2"/>
        <v>0.13122404133646676</v>
      </c>
      <c r="D101" s="45">
        <f t="shared" si="3"/>
        <v>0.3894062404538996</v>
      </c>
      <c r="E101" s="92"/>
      <c r="F101" s="104">
        <f t="shared" si="4"/>
        <v>5.8996743188170081E-3</v>
      </c>
      <c r="G101" s="107"/>
      <c r="H101" s="107"/>
      <c r="I101" s="107"/>
      <c r="J101" s="107"/>
      <c r="K101" s="107"/>
      <c r="L101" s="108"/>
      <c r="M101" s="84"/>
      <c r="N101" s="84"/>
      <c r="O101" s="84"/>
    </row>
    <row r="102" spans="1:15">
      <c r="A102" s="97">
        <v>35</v>
      </c>
      <c r="B102" s="98">
        <f t="shared" si="1"/>
        <v>1.1501530005689422E-2</v>
      </c>
      <c r="C102" s="98">
        <f t="shared" si="2"/>
        <v>0.11539356105181937</v>
      </c>
      <c r="D102" s="45">
        <f t="shared" si="3"/>
        <v>0.36949894877578043</v>
      </c>
      <c r="E102" s="92"/>
      <c r="F102" s="104">
        <f t="shared" si="4"/>
        <v>5.2537757137930165E-3</v>
      </c>
      <c r="G102" s="107"/>
      <c r="H102" s="107"/>
      <c r="I102" s="107"/>
      <c r="J102" s="107"/>
      <c r="K102" s="107"/>
      <c r="L102" s="108"/>
      <c r="M102" s="84"/>
      <c r="N102" s="84"/>
      <c r="O102" s="84"/>
    </row>
    <row r="103" spans="1:15">
      <c r="A103" s="97">
        <v>36</v>
      </c>
      <c r="B103" s="98">
        <f t="shared" si="1"/>
        <v>8.7864513712885943E-3</v>
      </c>
      <c r="C103" s="98">
        <f t="shared" si="2"/>
        <v>0.10092804385087657</v>
      </c>
      <c r="D103" s="45">
        <f t="shared" si="3"/>
        <v>0.34949692831170664</v>
      </c>
      <c r="E103" s="92"/>
      <c r="F103" s="104">
        <f t="shared" si="4"/>
        <v>4.69389859379206E-3</v>
      </c>
      <c r="G103" s="107"/>
      <c r="H103" s="107"/>
      <c r="I103" s="107"/>
      <c r="J103" s="107"/>
      <c r="K103" s="107"/>
      <c r="L103" s="108"/>
      <c r="M103" s="84"/>
      <c r="N103" s="84"/>
      <c r="O103" s="84"/>
    </row>
    <row r="104" spans="1:15">
      <c r="A104" s="97">
        <v>37</v>
      </c>
      <c r="B104" s="98">
        <f t="shared" si="1"/>
        <v>6.6511599675591901E-3</v>
      </c>
      <c r="C104" s="98">
        <f t="shared" si="2"/>
        <v>8.7805897578133354E-2</v>
      </c>
      <c r="D104" s="45">
        <f t="shared" si="3"/>
        <v>0.32954354765912081</v>
      </c>
      <c r="E104" s="92"/>
      <c r="F104" s="104">
        <f t="shared" si="4"/>
        <v>4.2066541671236593E-3</v>
      </c>
      <c r="G104" s="107"/>
      <c r="H104" s="107"/>
      <c r="I104" s="107"/>
      <c r="J104" s="107"/>
      <c r="K104" s="107"/>
      <c r="L104" s="108"/>
      <c r="M104" s="84"/>
      <c r="N104" s="84"/>
      <c r="O104" s="84"/>
    </row>
    <row r="105" spans="1:15">
      <c r="A105" s="97">
        <v>38</v>
      </c>
      <c r="B105" s="98">
        <f t="shared" si="1"/>
        <v>4.9891337809303739E-3</v>
      </c>
      <c r="C105" s="98">
        <f t="shared" si="2"/>
        <v>7.5986239212349094E-2</v>
      </c>
      <c r="D105" s="45">
        <f t="shared" si="3"/>
        <v>0.30977005889905734</v>
      </c>
      <c r="E105" s="92"/>
      <c r="F105" s="104">
        <f t="shared" si="4"/>
        <v>3.7810230030610212E-3</v>
      </c>
      <c r="G105" s="107"/>
      <c r="H105" s="107"/>
      <c r="I105" s="107"/>
      <c r="J105" s="107"/>
      <c r="K105" s="107"/>
      <c r="L105" s="108"/>
      <c r="M105" s="84"/>
      <c r="N105" s="84"/>
      <c r="O105" s="84"/>
    </row>
    <row r="106" spans="1:15">
      <c r="A106" s="97">
        <v>39</v>
      </c>
      <c r="B106" s="98">
        <f t="shared" si="1"/>
        <v>3.7086279509506211E-3</v>
      </c>
      <c r="C106" s="98">
        <f t="shared" si="2"/>
        <v>6.5412709078317283E-2</v>
      </c>
      <c r="D106" s="45">
        <f t="shared" si="3"/>
        <v>0.29029511554998721</v>
      </c>
      <c r="E106" s="92"/>
      <c r="F106" s="104">
        <f t="shared" si="4"/>
        <v>3.4078877224492194E-3</v>
      </c>
      <c r="G106" s="107"/>
      <c r="H106" s="107"/>
      <c r="I106" s="107"/>
      <c r="J106" s="107"/>
      <c r="K106" s="107"/>
      <c r="L106" s="108"/>
      <c r="M106" s="84"/>
      <c r="N106" s="84"/>
      <c r="O106" s="84"/>
    </row>
    <row r="107" spans="1:15">
      <c r="A107" s="97">
        <v>40</v>
      </c>
      <c r="B107" s="98">
        <f t="shared" si="1"/>
        <v>2.7319766446429086E-3</v>
      </c>
      <c r="C107" s="98">
        <f t="shared" si="2"/>
        <v>5.6017081585905876E-2</v>
      </c>
      <c r="D107" s="45">
        <f t="shared" si="3"/>
        <v>0.27122450132981463</v>
      </c>
      <c r="E107" s="92"/>
      <c r="F107" s="104">
        <f t="shared" si="4"/>
        <v>3.0796668673869708E-3</v>
      </c>
      <c r="G107" s="107"/>
      <c r="H107" s="107"/>
      <c r="I107" s="107"/>
      <c r="J107" s="107"/>
      <c r="K107" s="107"/>
      <c r="L107" s="108"/>
      <c r="M107" s="84"/>
      <c r="N107" s="84"/>
      <c r="O107" s="84"/>
    </row>
    <row r="108" spans="1:15">
      <c r="A108" s="97">
        <v>41</v>
      </c>
      <c r="B108" s="98">
        <f t="shared" si="1"/>
        <v>1.9944832899700948E-3</v>
      </c>
      <c r="C108" s="98">
        <f t="shared" si="2"/>
        <v>4.7722598917554711E-2</v>
      </c>
      <c r="D108" s="45">
        <f t="shared" si="3"/>
        <v>0.25265105616130079</v>
      </c>
      <c r="E108" s="92"/>
      <c r="F108" s="104">
        <f t="shared" si="4"/>
        <v>2.790026184277667E-3</v>
      </c>
      <c r="G108" s="107"/>
      <c r="H108" s="107"/>
      <c r="I108" s="107"/>
      <c r="J108" s="107"/>
      <c r="K108" s="107"/>
      <c r="L108" s="108"/>
      <c r="M108" s="84"/>
      <c r="N108" s="84"/>
      <c r="O108" s="84"/>
    </row>
    <row r="109" spans="1:15">
      <c r="A109" s="97">
        <v>42</v>
      </c>
      <c r="B109" s="98">
        <f t="shared" si="1"/>
        <v>1.4430673932963323E-3</v>
      </c>
      <c r="C109" s="98">
        <f t="shared" si="2"/>
        <v>4.0446975016014339E-2</v>
      </c>
      <c r="D109" s="45">
        <f t="shared" si="3"/>
        <v>0.23465478346610547</v>
      </c>
      <c r="E109" s="92"/>
      <c r="F109" s="104">
        <f t="shared" si="4"/>
        <v>2.5336495533338234E-3</v>
      </c>
      <c r="G109" s="107"/>
      <c r="H109" s="107"/>
      <c r="I109" s="107"/>
      <c r="J109" s="107"/>
      <c r="K109" s="107"/>
      <c r="L109" s="108"/>
      <c r="M109" s="84"/>
      <c r="N109" s="84"/>
      <c r="O109" s="84"/>
    </row>
    <row r="110" spans="1:15">
      <c r="A110" s="97">
        <v>43</v>
      </c>
      <c r="B110" s="98">
        <f t="shared" si="1"/>
        <v>1.034803241472092E-3</v>
      </c>
      <c r="C110" s="98">
        <f t="shared" si="2"/>
        <v>3.4105036760819676E-2</v>
      </c>
      <c r="D110" s="45">
        <f t="shared" si="3"/>
        <v>0.21730312093291687</v>
      </c>
      <c r="E110" s="92"/>
      <c r="F110" s="104">
        <f t="shared" si="4"/>
        <v>2.3060561818341123E-3</v>
      </c>
      <c r="G110" s="107"/>
      <c r="H110" s="107"/>
      <c r="I110" s="107"/>
      <c r="J110" s="107"/>
      <c r="K110" s="107"/>
      <c r="L110" s="108"/>
      <c r="M110" s="84"/>
      <c r="N110" s="84"/>
      <c r="O110" s="84"/>
    </row>
    <row r="111" spans="1:15">
      <c r="A111" s="97">
        <v>44</v>
      </c>
      <c r="B111" s="98">
        <f t="shared" si="1"/>
        <v>7.3545351246524391E-4</v>
      </c>
      <c r="C111" s="98">
        <f t="shared" si="2"/>
        <v>2.8610986780215855E-2</v>
      </c>
      <c r="D111" s="45">
        <f t="shared" si="3"/>
        <v>0.20065135561099157</v>
      </c>
      <c r="E111" s="92"/>
      <c r="F111" s="104">
        <f t="shared" si="4"/>
        <v>2.1034539084672978E-3</v>
      </c>
      <c r="G111" s="107"/>
      <c r="H111" s="107"/>
      <c r="I111" s="107"/>
      <c r="J111" s="107"/>
      <c r="K111" s="107"/>
      <c r="L111" s="108"/>
      <c r="M111" s="84"/>
      <c r="N111" s="84"/>
      <c r="O111" s="84"/>
    </row>
    <row r="112" spans="1:15">
      <c r="A112" s="97">
        <v>45</v>
      </c>
      <c r="B112" s="98">
        <f t="shared" si="1"/>
        <v>5.1807127425013979E-4</v>
      </c>
      <c r="C112" s="98">
        <f t="shared" si="2"/>
        <v>2.3880287526765746E-2</v>
      </c>
      <c r="D112" s="45">
        <f t="shared" si="3"/>
        <v>0.18474316335450716</v>
      </c>
      <c r="E112" s="92"/>
      <c r="F112" s="104">
        <f t="shared" si="4"/>
        <v>1.9226208640172279E-3</v>
      </c>
      <c r="G112" s="107"/>
      <c r="H112" s="107"/>
      <c r="I112" s="107"/>
      <c r="J112" s="107"/>
      <c r="K112" s="107"/>
      <c r="L112" s="108"/>
      <c r="M112" s="84"/>
      <c r="N112" s="84"/>
      <c r="O112" s="84"/>
    </row>
    <row r="113" spans="1:15">
      <c r="A113" s="97">
        <v>46</v>
      </c>
      <c r="B113" s="98">
        <f t="shared" si="1"/>
        <v>3.61718317886118E-4</v>
      </c>
      <c r="C113" s="98">
        <f t="shared" si="2"/>
        <v>1.9831178826561689E-2</v>
      </c>
      <c r="D113" s="45">
        <f t="shared" si="3"/>
        <v>0.16961125229714508</v>
      </c>
      <c r="E113" s="92"/>
      <c r="F113" s="104">
        <f t="shared" si="4"/>
        <v>1.7608095267738298E-3</v>
      </c>
      <c r="G113" s="107"/>
      <c r="H113" s="107"/>
      <c r="I113" s="107"/>
      <c r="J113" s="107"/>
      <c r="K113" s="107"/>
      <c r="L113" s="108"/>
      <c r="M113" s="84"/>
      <c r="N113" s="84"/>
      <c r="O113" s="84"/>
    </row>
    <row r="114" spans="1:15">
      <c r="A114" s="97">
        <v>47</v>
      </c>
      <c r="B114" s="98">
        <f t="shared" si="1"/>
        <v>2.5032684433735675E-4</v>
      </c>
      <c r="C114" s="98">
        <f t="shared" si="2"/>
        <v>1.6385851027145928E-2</v>
      </c>
      <c r="D114" s="45">
        <f t="shared" si="3"/>
        <v>0.15527809013276694</v>
      </c>
      <c r="E114" s="92"/>
      <c r="F114" s="104">
        <f t="shared" si="4"/>
        <v>1.6156685612257534E-3</v>
      </c>
      <c r="G114" s="107"/>
      <c r="H114" s="107"/>
      <c r="I114" s="107"/>
      <c r="J114" s="107"/>
      <c r="K114" s="107"/>
      <c r="L114" s="108"/>
      <c r="M114" s="84"/>
      <c r="N114" s="84"/>
      <c r="O114" s="84"/>
    </row>
    <row r="115" spans="1:15">
      <c r="A115" s="97">
        <v>48</v>
      </c>
      <c r="B115" s="98">
        <f t="shared" si="1"/>
        <v>1.7171527250714539E-4</v>
      </c>
      <c r="C115" s="98">
        <f t="shared" si="2"/>
        <v>1.347130318371594E-2</v>
      </c>
      <c r="D115" s="45">
        <f t="shared" si="3"/>
        <v>0.1417566954721462</v>
      </c>
      <c r="E115" s="92"/>
      <c r="F115" s="104">
        <f t="shared" si="4"/>
        <v>1.4851788519420191E-3</v>
      </c>
      <c r="G115" s="107"/>
      <c r="H115" s="107"/>
      <c r="I115" s="107"/>
      <c r="J115" s="107"/>
      <c r="K115" s="107"/>
      <c r="L115" s="108"/>
      <c r="M115" s="84"/>
      <c r="N115" s="84"/>
      <c r="O115" s="84"/>
    </row>
    <row r="116" spans="1:15">
      <c r="A116" s="97">
        <v>49</v>
      </c>
      <c r="B116" s="98">
        <f t="shared" si="1"/>
        <v>1.1675704878591324E-4</v>
      </c>
      <c r="C116" s="98">
        <f t="shared" si="2"/>
        <v>1.1019920608484718E-2</v>
      </c>
      <c r="D116" s="45">
        <f t="shared" si="3"/>
        <v>0.12905147438723191</v>
      </c>
      <c r="E116" s="92"/>
      <c r="F116" s="104">
        <f t="shared" si="4"/>
        <v>1.3676009250814807E-3</v>
      </c>
      <c r="G116" s="107"/>
      <c r="H116" s="107"/>
      <c r="I116" s="107"/>
      <c r="J116" s="107"/>
      <c r="K116" s="107"/>
      <c r="L116" s="108"/>
      <c r="M116" s="84"/>
      <c r="N116" s="84"/>
      <c r="O116" s="84"/>
    </row>
    <row r="117" spans="1:15">
      <c r="A117" s="97">
        <v>50</v>
      </c>
      <c r="B117" s="98">
        <f t="shared" si="1"/>
        <v>7.8693271367806549E-5</v>
      </c>
      <c r="C117" s="98">
        <f t="shared" si="2"/>
        <v>8.9698088138182863E-3</v>
      </c>
      <c r="D117" s="45">
        <f t="shared" si="3"/>
        <v>0.11715908438962591</v>
      </c>
      <c r="E117" s="92"/>
      <c r="F117" s="104">
        <f t="shared" si="4"/>
        <v>1.2614315488817033E-3</v>
      </c>
      <c r="G117" s="107"/>
      <c r="H117" s="107"/>
      <c r="I117" s="107"/>
      <c r="J117" s="107"/>
      <c r="K117" s="107"/>
      <c r="L117" s="108"/>
      <c r="M117" s="84"/>
      <c r="N117" s="84"/>
      <c r="O117" s="84"/>
    </row>
    <row r="118" spans="1:15">
      <c r="A118" s="97">
        <v>51</v>
      </c>
      <c r="B118" s="98">
        <f t="shared" si="1"/>
        <v>5.2575033927729587E-5</v>
      </c>
      <c r="C118" s="98">
        <f t="shared" si="2"/>
        <v>7.2649217070246911E-3</v>
      </c>
      <c r="D118" s="45">
        <f t="shared" si="3"/>
        <v>0.10606930946336518</v>
      </c>
      <c r="E118" s="92"/>
      <c r="F118" s="104">
        <f t="shared" si="4"/>
        <v>1.1653677666799028E-3</v>
      </c>
      <c r="G118" s="107"/>
      <c r="H118" s="107"/>
      <c r="I118" s="107"/>
      <c r="J118" s="107"/>
      <c r="K118" s="107"/>
      <c r="L118" s="108"/>
      <c r="M118" s="84"/>
      <c r="N118" s="84"/>
      <c r="O118" s="84"/>
    </row>
    <row r="119" spans="1:15">
      <c r="A119" s="97">
        <v>52</v>
      </c>
      <c r="B119" s="98">
        <f t="shared" si="1"/>
        <v>3.4818955803156048E-5</v>
      </c>
      <c r="C119" s="98">
        <f t="shared" si="2"/>
        <v>5.8550211713971432E-3</v>
      </c>
      <c r="D119" s="45">
        <f t="shared" si="3"/>
        <v>9.5765931328150977E-2</v>
      </c>
      <c r="E119" s="92"/>
      <c r="F119" s="104">
        <f t="shared" si="4"/>
        <v>1.0782769746811984E-3</v>
      </c>
      <c r="G119" s="107"/>
      <c r="H119" s="107"/>
      <c r="I119" s="107"/>
      <c r="J119" s="107"/>
      <c r="K119" s="107"/>
      <c r="L119" s="108"/>
      <c r="M119" s="84"/>
      <c r="N119" s="84"/>
      <c r="O119" s="84"/>
    </row>
    <row r="120" spans="1:15">
      <c r="A120" s="97">
        <v>53</v>
      </c>
      <c r="B120" s="98">
        <f t="shared" si="1"/>
        <v>2.2858751475769565E-5</v>
      </c>
      <c r="C120" s="98">
        <f t="shared" si="2"/>
        <v>4.6955032280316328E-3</v>
      </c>
      <c r="D120" s="45">
        <f t="shared" si="3"/>
        <v>8.6227583793736323E-2</v>
      </c>
      <c r="E120" s="92"/>
      <c r="F120" s="104">
        <f t="shared" si="4"/>
        <v>9.9917193647771859E-4</v>
      </c>
      <c r="G120" s="107"/>
      <c r="H120" s="107"/>
      <c r="I120" s="107"/>
      <c r="J120" s="107"/>
      <c r="K120" s="107"/>
      <c r="L120" s="108"/>
      <c r="M120" s="84"/>
      <c r="N120" s="84"/>
      <c r="O120" s="84"/>
    </row>
    <row r="121" spans="1:15">
      <c r="A121" s="97">
        <v>54</v>
      </c>
      <c r="B121" s="98">
        <f t="shared" si="1"/>
        <v>1.4876331822839106E-5</v>
      </c>
      <c r="C121" s="98">
        <f t="shared" si="2"/>
        <v>3.7471231380688868E-3</v>
      </c>
      <c r="D121" s="45">
        <f t="shared" si="3"/>
        <v>7.7428578827806474E-2</v>
      </c>
      <c r="E121" s="92"/>
      <c r="F121" s="104">
        <f t="shared" si="4"/>
        <v>9.2718984568732055E-4</v>
      </c>
      <c r="G121" s="107"/>
      <c r="H121" s="107"/>
      <c r="I121" s="107"/>
      <c r="J121" s="107"/>
      <c r="K121" s="107"/>
      <c r="L121" s="108"/>
      <c r="M121" s="84"/>
      <c r="N121" s="84"/>
      <c r="O121" s="84"/>
    </row>
    <row r="122" spans="1:15">
      <c r="A122" s="97">
        <v>55</v>
      </c>
      <c r="B122" s="98">
        <f t="shared" si="1"/>
        <v>9.5973530450297796E-6</v>
      </c>
      <c r="C122" s="98">
        <f t="shared" si="2"/>
        <v>2.9756483723668422E-3</v>
      </c>
      <c r="D122" s="45">
        <f t="shared" si="3"/>
        <v>6.9339694750740491E-2</v>
      </c>
      <c r="E122" s="92"/>
      <c r="F122" s="104">
        <f t="shared" si="4"/>
        <v>8.6157472090820514E-4</v>
      </c>
      <c r="G122" s="107"/>
      <c r="H122" s="107"/>
      <c r="I122" s="107"/>
      <c r="J122" s="107"/>
      <c r="K122" s="107"/>
      <c r="L122" s="108"/>
      <c r="M122" s="84"/>
      <c r="N122" s="84"/>
      <c r="O122" s="84"/>
    </row>
    <row r="123" spans="1:15">
      <c r="A123" s="97">
        <v>56</v>
      </c>
      <c r="B123" s="98">
        <f t="shared" si="1"/>
        <v>6.1379693621725194E-6</v>
      </c>
      <c r="C123" s="98">
        <f t="shared" si="2"/>
        <v>2.3514646078404175E-3</v>
      </c>
      <c r="D123" s="45">
        <f t="shared" si="3"/>
        <v>6.1928918748085815E-2</v>
      </c>
      <c r="E123" s="92"/>
      <c r="F123" s="104">
        <f t="shared" si="4"/>
        <v>8.0166255398453009E-4</v>
      </c>
      <c r="G123" s="107"/>
      <c r="H123" s="107"/>
      <c r="I123" s="107"/>
      <c r="J123" s="107"/>
      <c r="K123" s="107"/>
      <c r="L123" s="108"/>
      <c r="M123" s="84"/>
      <c r="N123" s="84"/>
      <c r="O123" s="84"/>
    </row>
    <row r="124" spans="1:15">
      <c r="A124" s="99">
        <v>57</v>
      </c>
      <c r="B124" s="100">
        <f t="shared" si="1"/>
        <v>3.8915326311269933E-6</v>
      </c>
      <c r="C124" s="100">
        <f t="shared" si="2"/>
        <v>1.8491560294871302E-3</v>
      </c>
      <c r="D124" s="60">
        <f t="shared" si="3"/>
        <v>5.5162137617636942E-2</v>
      </c>
      <c r="E124" s="92"/>
      <c r="F124" s="109">
        <f t="shared" si="4"/>
        <v>7.468687413453868E-4</v>
      </c>
      <c r="G124" s="110"/>
      <c r="H124" s="110"/>
      <c r="I124" s="110"/>
      <c r="J124" s="110"/>
      <c r="K124" s="110"/>
      <c r="L124" s="111"/>
      <c r="M124" s="84"/>
      <c r="N124" s="84"/>
      <c r="O124" s="84"/>
    </row>
    <row r="125" spans="1:15">
      <c r="A125" s="93"/>
      <c r="B125" s="93"/>
      <c r="C125" s="93"/>
      <c r="D125" s="93"/>
      <c r="E125" s="93"/>
    </row>
  </sheetData>
  <mergeCells count="13">
    <mergeCell ref="A66:D67"/>
    <mergeCell ref="F66:L67"/>
    <mergeCell ref="H3:M4"/>
    <mergeCell ref="B5:D5"/>
    <mergeCell ref="B6:D6"/>
    <mergeCell ref="B7:D7"/>
    <mergeCell ref="B8:D8"/>
    <mergeCell ref="A63:D65"/>
    <mergeCell ref="K11:M11"/>
    <mergeCell ref="A18:D19"/>
    <mergeCell ref="A26:D27"/>
    <mergeCell ref="A34:D35"/>
    <mergeCell ref="A39:D40"/>
  </mergeCells>
  <dataValidations count="2">
    <dataValidation type="list" allowBlank="1" showDropDown="1" showInputMessage="1" showErrorMessage="1" sqref="B10:D10">
      <formula1>projecttype</formula1>
      <formula2>0</formula2>
    </dataValidation>
    <dataValidation type="list" allowBlank="1" showDropDown="1" showInputMessage="1" showErrorMessage="1" sqref="B7:D7">
      <formula1>PI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paperSize="9" firstPageNumber="0" orientation="portrait" r:id="rId1"/>
  <headerFooter>
    <oddHeader>&amp;C&amp;"Arial,Normal"&amp;A</oddHeader>
    <oddFooter>&amp;C&amp;"Arial,Normal"Page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6</vt:i4>
      </vt:variant>
    </vt:vector>
  </HeadingPairs>
  <TitlesOfParts>
    <vt:vector size="8" baseType="lpstr">
      <vt:lpstr>PPVALUES</vt:lpstr>
      <vt:lpstr>COCOMO Model</vt:lpstr>
      <vt:lpstr>a_offset</vt:lpstr>
      <vt:lpstr>b_slope</vt:lpstr>
      <vt:lpstr>Effort_2</vt:lpstr>
      <vt:lpstr>PI</vt:lpstr>
      <vt:lpstr>projecttype_2</vt:lpstr>
      <vt:lpstr>Time_2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Olli</cp:lastModifiedBy>
  <cp:revision>0</cp:revision>
  <dcterms:created xsi:type="dcterms:W3CDTF">2010-12-19T17:37:04Z</dcterms:created>
  <dcterms:modified xsi:type="dcterms:W3CDTF">2011-02-26T17:36:47Z</dcterms:modified>
</cp:coreProperties>
</file>