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o\Distributed-meeting-recording-storage\evaData\"/>
    </mc:Choice>
  </mc:AlternateContent>
  <xr:revisionPtr revIDLastSave="0" documentId="13_ncr:1_{2ACF134C-F3A4-493A-A7F6-F16A37E36F15}" xr6:coauthVersionLast="47" xr6:coauthVersionMax="47" xr10:uidLastSave="{00000000-0000-0000-0000-000000000000}"/>
  <bookViews>
    <workbookView xWindow="7010" yWindow="4140" windowWidth="22000" windowHeight="14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C48" i="1"/>
  <c r="C47" i="1"/>
  <c r="B48" i="1"/>
  <c r="B47" i="1"/>
  <c r="B46" i="1"/>
  <c r="B45" i="1"/>
  <c r="C40" i="1"/>
  <c r="D41" i="1"/>
  <c r="C41" i="1"/>
  <c r="B32" i="1"/>
  <c r="B33" i="1"/>
  <c r="B34" i="1"/>
  <c r="B41" i="1"/>
  <c r="B40" i="1"/>
  <c r="B39" i="1"/>
  <c r="B38" i="1"/>
  <c r="C39" i="1"/>
  <c r="D40" i="1"/>
  <c r="F32" i="1"/>
  <c r="F33" i="1"/>
  <c r="F31" i="1"/>
  <c r="F34" i="1" s="1"/>
  <c r="F39" i="1"/>
  <c r="F40" i="1"/>
  <c r="F46" i="1"/>
  <c r="F47" i="1"/>
  <c r="F45" i="1"/>
  <c r="F38" i="1"/>
  <c r="F41" i="1" s="1"/>
  <c r="E46" i="1"/>
  <c r="E47" i="1"/>
  <c r="E48" i="1"/>
  <c r="D46" i="1"/>
  <c r="D47" i="1"/>
  <c r="C46" i="1"/>
  <c r="C45" i="1"/>
  <c r="D45" i="1"/>
  <c r="E45" i="1"/>
  <c r="E39" i="1"/>
  <c r="E40" i="1"/>
  <c r="E41" i="1"/>
  <c r="D39" i="1"/>
  <c r="C38" i="1"/>
  <c r="D38" i="1"/>
  <c r="E38" i="1"/>
  <c r="E32" i="1"/>
  <c r="E33" i="1"/>
  <c r="E34" i="1"/>
  <c r="D32" i="1"/>
  <c r="D33" i="1"/>
  <c r="E31" i="1"/>
  <c r="B31" i="1"/>
  <c r="C31" i="1"/>
  <c r="D31" i="1"/>
  <c r="C32" i="1"/>
  <c r="D34" i="1"/>
  <c r="C34" i="1"/>
  <c r="C33" i="1"/>
  <c r="F48" i="1"/>
  <c r="K22" i="1"/>
  <c r="K23" i="1"/>
  <c r="C9" i="1"/>
  <c r="D9" i="1"/>
  <c r="B9" i="1"/>
  <c r="D8" i="1"/>
</calcChain>
</file>

<file path=xl/sharedStrings.xml><?xml version="1.0" encoding="utf-8"?>
<sst xmlns="http://schemas.openxmlformats.org/spreadsheetml/2006/main" count="110" uniqueCount="64">
  <si>
    <t>4k</t>
    <phoneticPr fontId="1" type="noConversion"/>
  </si>
  <si>
    <t>P2P Video Process Time</t>
    <phoneticPr fontId="1" type="noConversion"/>
  </si>
  <si>
    <t>PC Video Process Time</t>
    <phoneticPr fontId="1" type="noConversion"/>
  </si>
  <si>
    <t>CPU</t>
    <phoneticPr fontId="1" type="noConversion"/>
  </si>
  <si>
    <t>40.7MB/s</t>
    <phoneticPr fontId="1" type="noConversion"/>
  </si>
  <si>
    <t>4Gbps(500MB/s)</t>
    <phoneticPr fontId="1" type="noConversion"/>
  </si>
  <si>
    <t>Server bandwidth(up+down)</t>
    <phoneticPr fontId="1" type="noConversion"/>
  </si>
  <si>
    <t>4k</t>
    <phoneticPr fontId="1" type="noConversion"/>
  </si>
  <si>
    <t>left</t>
    <phoneticPr fontId="1" type="noConversion"/>
  </si>
  <si>
    <t>right</t>
    <phoneticPr fontId="1" type="noConversion"/>
  </si>
  <si>
    <t>Merge</t>
    <phoneticPr fontId="1" type="noConversion"/>
  </si>
  <si>
    <t>3worker</t>
    <phoneticPr fontId="1" type="noConversion"/>
  </si>
  <si>
    <t>8worker</t>
    <phoneticPr fontId="1" type="noConversion"/>
  </si>
  <si>
    <t>10worker</t>
    <phoneticPr fontId="1" type="noConversion"/>
  </si>
  <si>
    <t>Process Time</t>
    <phoneticPr fontId="1" type="noConversion"/>
  </si>
  <si>
    <t>Worker</t>
    <phoneticPr fontId="1" type="noConversion"/>
  </si>
  <si>
    <t>3Worker</t>
    <phoneticPr fontId="1" type="noConversion"/>
  </si>
  <si>
    <t>8Worker</t>
    <phoneticPr fontId="1" type="noConversion"/>
  </si>
  <si>
    <t>2Requester</t>
    <phoneticPr fontId="1" type="noConversion"/>
  </si>
  <si>
    <t>12Requertser</t>
    <phoneticPr fontId="1" type="noConversion"/>
  </si>
  <si>
    <t>12Worker</t>
    <phoneticPr fontId="1" type="noConversion"/>
  </si>
  <si>
    <t>8Requester</t>
    <phoneticPr fontId="1" type="noConversion"/>
  </si>
  <si>
    <t>Server</t>
    <phoneticPr fontId="1" type="noConversion"/>
  </si>
  <si>
    <t>360 Convert</t>
    <phoneticPr fontId="1" type="noConversion"/>
  </si>
  <si>
    <t>360 Merge</t>
    <phoneticPr fontId="1" type="noConversion"/>
  </si>
  <si>
    <t>1080 Convert</t>
    <phoneticPr fontId="1" type="noConversion"/>
  </si>
  <si>
    <t>1080 Merge</t>
    <phoneticPr fontId="1" type="noConversion"/>
  </si>
  <si>
    <t>4k Convert</t>
    <phoneticPr fontId="1" type="noConversion"/>
  </si>
  <si>
    <t>4K Merge</t>
    <phoneticPr fontId="1" type="noConversion"/>
  </si>
  <si>
    <t>1080 Tramission Time</t>
    <phoneticPr fontId="1" type="noConversion"/>
  </si>
  <si>
    <t>360 Tramission Time</t>
    <phoneticPr fontId="1" type="noConversion"/>
  </si>
  <si>
    <t>4K Tramission Time</t>
    <phoneticPr fontId="1" type="noConversion"/>
  </si>
  <si>
    <t>1.61,2.71;1.38,2.16</t>
    <phoneticPr fontId="1" type="noConversion"/>
  </si>
  <si>
    <t>1.61,2.71;1.38,2.17</t>
  </si>
  <si>
    <t>1.61,2.71;1.38,2.18</t>
  </si>
  <si>
    <t>32.71,23.16;22.64,30.29</t>
  </si>
  <si>
    <t>32.71,23.16;22.64,30.30</t>
  </si>
  <si>
    <t>32.71,23.16;22.64,30.28;22.90,30.68</t>
    <phoneticPr fontId="1" type="noConversion"/>
  </si>
  <si>
    <t>size</t>
    <phoneticPr fontId="1" type="noConversion"/>
  </si>
  <si>
    <t>new_360</t>
    <phoneticPr fontId="1" type="noConversion"/>
  </si>
  <si>
    <t>MergeSpeed</t>
    <phoneticPr fontId="1" type="noConversion"/>
  </si>
  <si>
    <t>4k</t>
    <phoneticPr fontId="1" type="noConversion"/>
  </si>
  <si>
    <t>new_1080</t>
    <phoneticPr fontId="1" type="noConversion"/>
  </si>
  <si>
    <t>new_4k</t>
    <phoneticPr fontId="1" type="noConversion"/>
  </si>
  <si>
    <t>4 to 2</t>
    <phoneticPr fontId="1" type="noConversion"/>
  </si>
  <si>
    <t>2 to 1</t>
    <phoneticPr fontId="1" type="noConversion"/>
  </si>
  <si>
    <t>141.12,133.12;120.22,120.53;139,128</t>
    <phoneticPr fontId="1" type="noConversion"/>
  </si>
  <si>
    <t>141.12,133.12;120.22,120.53;139,129</t>
  </si>
  <si>
    <t>141.12,133.12;120.22,120.53;139,130</t>
  </si>
  <si>
    <t>Max of new_chunk</t>
  </si>
  <si>
    <t>Max of old _chunk</t>
    <phoneticPr fontId="1" type="noConversion"/>
  </si>
  <si>
    <t>Max 2 of old _chunk</t>
    <phoneticPr fontId="1" type="noConversion"/>
  </si>
  <si>
    <t>0.75,0.376</t>
    <phoneticPr fontId="1" type="noConversion"/>
  </si>
  <si>
    <t>0.67,0.36</t>
    <phoneticPr fontId="1" type="noConversion"/>
  </si>
  <si>
    <t>50Worker</t>
    <phoneticPr fontId="1" type="noConversion"/>
  </si>
  <si>
    <t>1.61,2.71;1.38,2.19</t>
  </si>
  <si>
    <t>32.71,23.16;22.64,30.31</t>
  </si>
  <si>
    <t>141.12,133.12;120.22,120.53;139,131</t>
  </si>
  <si>
    <t>50Requqster</t>
    <phoneticPr fontId="1" type="noConversion"/>
  </si>
  <si>
    <t>当Requerter数大于41时，服务器传输瓶颈为服务器，否则为客户端</t>
    <phoneticPr fontId="1" type="noConversion"/>
  </si>
  <si>
    <t>当Worker数大于等于Requester数时，传输瓶颈为Requester下载带宽。否则为Worker上传带宽</t>
    <phoneticPr fontId="1" type="noConversion"/>
  </si>
  <si>
    <t>rander</t>
    <phoneticPr fontId="1" type="noConversion"/>
  </si>
  <si>
    <t>Processed Process Time</t>
    <phoneticPr fontId="1" type="noConversion"/>
  </si>
  <si>
    <t>Total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</si>
</sst>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F59" sqref="B54:F59"/>
    </sheetView>
  </sheetViews>
  <sheetFormatPr defaultRowHeight="14" x14ac:dyDescent="0.3"/>
  <cols>
    <col min="1" max="1" width="32.4140625" customWidth="1"/>
    <col min="3" max="3" width="12.9140625" customWidth="1"/>
    <col min="4" max="4" width="24.33203125" customWidth="1"/>
    <col min="5" max="5" width="18.6640625" customWidth="1"/>
    <col min="9" max="9" width="16.6640625" customWidth="1"/>
    <col min="10" max="10" width="15.25" customWidth="1"/>
    <col min="11" max="11" width="16.58203125" customWidth="1"/>
    <col min="12" max="12" width="13" customWidth="1"/>
  </cols>
  <sheetData>
    <row r="1" spans="1:8" x14ac:dyDescent="0.3">
      <c r="A1" t="s">
        <v>6</v>
      </c>
      <c r="B1" t="s">
        <v>4</v>
      </c>
      <c r="C1" t="s">
        <v>5</v>
      </c>
    </row>
    <row r="3" spans="1:8" x14ac:dyDescent="0.3">
      <c r="B3" s="3" t="s">
        <v>3</v>
      </c>
      <c r="C3" s="3"/>
      <c r="D3" s="3"/>
      <c r="F3" s="3"/>
      <c r="G3" s="3"/>
      <c r="H3" s="3"/>
    </row>
    <row r="4" spans="1:8" x14ac:dyDescent="0.3">
      <c r="B4">
        <v>360</v>
      </c>
      <c r="C4">
        <v>1080</v>
      </c>
      <c r="D4" t="s">
        <v>0</v>
      </c>
    </row>
    <row r="6" spans="1:8" x14ac:dyDescent="0.3">
      <c r="A6" t="s">
        <v>2</v>
      </c>
      <c r="B6">
        <v>6.15</v>
      </c>
      <c r="C6">
        <v>40.479999999999997</v>
      </c>
      <c r="D6">
        <v>190.1</v>
      </c>
    </row>
    <row r="7" spans="1:8" x14ac:dyDescent="0.3">
      <c r="B7">
        <v>5.92</v>
      </c>
      <c r="C7">
        <v>41.39</v>
      </c>
      <c r="D7">
        <v>194.22</v>
      </c>
    </row>
    <row r="8" spans="1:8" x14ac:dyDescent="0.3">
      <c r="B8">
        <v>5.9</v>
      </c>
      <c r="C8">
        <v>40.840000000000003</v>
      </c>
      <c r="D8">
        <f>91.23+101.17</f>
        <v>192.4</v>
      </c>
    </row>
    <row r="9" spans="1:8" x14ac:dyDescent="0.3">
      <c r="B9">
        <f>AVERAGE(B6:B8)</f>
        <v>5.9899999999999993</v>
      </c>
      <c r="C9">
        <f t="shared" ref="C9:D9" si="0">AVERAGE(C6:C8)</f>
        <v>40.903333333333336</v>
      </c>
      <c r="D9">
        <f t="shared" si="0"/>
        <v>192.24</v>
      </c>
    </row>
    <row r="11" spans="1:8" x14ac:dyDescent="0.3">
      <c r="A11" t="s">
        <v>1</v>
      </c>
      <c r="B11">
        <v>360</v>
      </c>
      <c r="C11">
        <v>1080</v>
      </c>
      <c r="D11" t="s">
        <v>7</v>
      </c>
    </row>
    <row r="12" spans="1:8" x14ac:dyDescent="0.3">
      <c r="A12" t="s">
        <v>8</v>
      </c>
      <c r="B12">
        <v>4.0999999999999996</v>
      </c>
      <c r="C12">
        <v>9716</v>
      </c>
    </row>
    <row r="13" spans="1:8" x14ac:dyDescent="0.3">
      <c r="A13" t="s">
        <v>9</v>
      </c>
      <c r="B13">
        <v>6.75</v>
      </c>
      <c r="C13">
        <v>7452</v>
      </c>
    </row>
    <row r="14" spans="1:8" x14ac:dyDescent="0.3">
      <c r="A14" t="s">
        <v>10</v>
      </c>
    </row>
    <row r="15" spans="1:8" x14ac:dyDescent="0.3">
      <c r="A15" t="s">
        <v>11</v>
      </c>
    </row>
    <row r="16" spans="1:8" x14ac:dyDescent="0.3">
      <c r="A16" t="s">
        <v>12</v>
      </c>
    </row>
    <row r="17" spans="1:15" x14ac:dyDescent="0.3">
      <c r="A17" t="s">
        <v>13</v>
      </c>
    </row>
    <row r="19" spans="1:15" x14ac:dyDescent="0.3">
      <c r="A19" t="s">
        <v>14</v>
      </c>
    </row>
    <row r="20" spans="1:15" x14ac:dyDescent="0.3">
      <c r="A20" s="1"/>
      <c r="B20" t="s">
        <v>16</v>
      </c>
      <c r="C20" t="s">
        <v>17</v>
      </c>
      <c r="D20" t="s">
        <v>20</v>
      </c>
      <c r="E20" t="s">
        <v>54</v>
      </c>
      <c r="F20" t="s">
        <v>22</v>
      </c>
      <c r="I20" t="s">
        <v>40</v>
      </c>
      <c r="J20" t="s">
        <v>44</v>
      </c>
      <c r="K20" t="s">
        <v>45</v>
      </c>
    </row>
    <row r="21" spans="1:15" x14ac:dyDescent="0.3">
      <c r="A21" t="s">
        <v>23</v>
      </c>
      <c r="B21" t="s">
        <v>32</v>
      </c>
      <c r="C21" t="s">
        <v>33</v>
      </c>
      <c r="D21" t="s">
        <v>34</v>
      </c>
      <c r="E21" t="s">
        <v>55</v>
      </c>
      <c r="F21">
        <v>3.77</v>
      </c>
      <c r="G21">
        <v>5.99</v>
      </c>
      <c r="I21" s="2">
        <v>360</v>
      </c>
      <c r="K21">
        <v>1.38</v>
      </c>
    </row>
    <row r="22" spans="1:15" x14ac:dyDescent="0.3">
      <c r="A22" t="s">
        <v>24</v>
      </c>
      <c r="B22">
        <v>2.7</v>
      </c>
      <c r="C22">
        <v>1.33</v>
      </c>
      <c r="D22">
        <v>1.36</v>
      </c>
      <c r="E22">
        <v>1.29</v>
      </c>
      <c r="F22">
        <v>3.58</v>
      </c>
      <c r="I22" s="2">
        <v>1080</v>
      </c>
      <c r="J22">
        <v>20.14</v>
      </c>
      <c r="K22">
        <f>AVERAGE(10.16,10.1,10)</f>
        <v>10.086666666666666</v>
      </c>
    </row>
    <row r="23" spans="1:15" x14ac:dyDescent="0.3">
      <c r="A23" t="s">
        <v>25</v>
      </c>
      <c r="B23" t="s">
        <v>37</v>
      </c>
      <c r="C23" t="s">
        <v>35</v>
      </c>
      <c r="D23" t="s">
        <v>36</v>
      </c>
      <c r="E23" t="s">
        <v>56</v>
      </c>
      <c r="F23">
        <v>16.170000000000002</v>
      </c>
      <c r="G23">
        <v>41.95</v>
      </c>
      <c r="I23" s="2" t="s">
        <v>41</v>
      </c>
      <c r="K23">
        <f>AVERAGE(58.49,54.98,52.48,49.878,50.3)</f>
        <v>53.2256</v>
      </c>
    </row>
    <row r="24" spans="1:15" x14ac:dyDescent="0.3">
      <c r="A24" t="s">
        <v>26</v>
      </c>
      <c r="B24">
        <v>20.14</v>
      </c>
      <c r="C24">
        <v>10.1</v>
      </c>
      <c r="D24">
        <v>10.119999999999999</v>
      </c>
      <c r="E24">
        <v>10.08</v>
      </c>
      <c r="F24">
        <v>23.66</v>
      </c>
    </row>
    <row r="25" spans="1:15" x14ac:dyDescent="0.3">
      <c r="A25" t="s">
        <v>27</v>
      </c>
      <c r="B25" t="s">
        <v>46</v>
      </c>
      <c r="C25" t="s">
        <v>47</v>
      </c>
      <c r="D25" t="s">
        <v>48</v>
      </c>
      <c r="E25" t="s">
        <v>57</v>
      </c>
      <c r="F25">
        <v>71.989999999999995</v>
      </c>
      <c r="G25">
        <v>188.74</v>
      </c>
    </row>
    <row r="26" spans="1:15" x14ac:dyDescent="0.3">
      <c r="A26" t="s">
        <v>28</v>
      </c>
      <c r="B26">
        <v>101.21</v>
      </c>
      <c r="C26">
        <v>53.22</v>
      </c>
      <c r="D26">
        <v>53.52</v>
      </c>
      <c r="E26">
        <v>53.48</v>
      </c>
      <c r="F26">
        <v>104.7</v>
      </c>
    </row>
    <row r="27" spans="1:15" x14ac:dyDescent="0.3">
      <c r="J27" t="s">
        <v>49</v>
      </c>
      <c r="K27" t="s">
        <v>50</v>
      </c>
      <c r="L27" t="s">
        <v>51</v>
      </c>
    </row>
    <row r="28" spans="1:15" x14ac:dyDescent="0.3">
      <c r="G28" t="s">
        <v>61</v>
      </c>
      <c r="I28" s="2">
        <v>360</v>
      </c>
      <c r="J28">
        <v>0.52</v>
      </c>
      <c r="K28" t="s">
        <v>52</v>
      </c>
      <c r="L28" t="s">
        <v>53</v>
      </c>
    </row>
    <row r="29" spans="1:15" x14ac:dyDescent="0.3">
      <c r="A29" t="s">
        <v>30</v>
      </c>
      <c r="I29" s="2">
        <v>1080</v>
      </c>
      <c r="J29">
        <v>10.79</v>
      </c>
      <c r="L29" s="3"/>
      <c r="M29" s="3"/>
      <c r="N29" s="3"/>
      <c r="O29" s="3"/>
    </row>
    <row r="30" spans="1:15" x14ac:dyDescent="0.3">
      <c r="A30" t="s">
        <v>15</v>
      </c>
      <c r="B30" t="s">
        <v>16</v>
      </c>
      <c r="C30" t="s">
        <v>17</v>
      </c>
      <c r="D30" t="s">
        <v>20</v>
      </c>
      <c r="E30" t="s">
        <v>54</v>
      </c>
      <c r="F30" t="s">
        <v>22</v>
      </c>
      <c r="G30">
        <v>0.7</v>
      </c>
      <c r="I30" s="2" t="s">
        <v>41</v>
      </c>
      <c r="J30">
        <v>33.94</v>
      </c>
    </row>
    <row r="31" spans="1:15" x14ac:dyDescent="0.3">
      <c r="A31" t="s">
        <v>18</v>
      </c>
      <c r="B31">
        <f t="shared" ref="B31:F34" ca="1" si="1">3.04+2.65-$G$30+($G$30*2*RAND())</f>
        <v>6.1355151631828466</v>
      </c>
      <c r="C31">
        <f t="shared" ca="1" si="1"/>
        <v>6.2568773151195014</v>
      </c>
      <c r="D31">
        <f ca="1">3.04+2.65-$G$30+($G$30*2*RAND())</f>
        <v>5.9704582350810513</v>
      </c>
      <c r="E31">
        <f t="shared" ca="1" si="1"/>
        <v>5.3249736020188241</v>
      </c>
      <c r="F31">
        <f t="shared" ca="1" si="1"/>
        <v>5.5637181119653665</v>
      </c>
    </row>
    <row r="32" spans="1:15" x14ac:dyDescent="0.3">
      <c r="A32" t="s">
        <v>21</v>
      </c>
      <c r="B32">
        <f>3.02+2.65*8/3</f>
        <v>10.086666666666666</v>
      </c>
      <c r="C32">
        <f t="shared" ref="C32" ca="1" si="2">3.04+2.65-$G31+($G31*2*RAND())</f>
        <v>5.6899999999999995</v>
      </c>
      <c r="D32">
        <f t="shared" ref="D32:D33" ca="1" si="3">3.04+2.65-$G$30+($G$30*2*RAND())</f>
        <v>5.1692361619468539</v>
      </c>
      <c r="E32">
        <f t="shared" ca="1" si="1"/>
        <v>6.3820829059119788</v>
      </c>
      <c r="F32">
        <f t="shared" ca="1" si="1"/>
        <v>6.1077309416732302</v>
      </c>
    </row>
    <row r="33" spans="1:10" x14ac:dyDescent="0.3">
      <c r="A33" t="s">
        <v>19</v>
      </c>
      <c r="B33">
        <f>3.02+2.65*12/3</f>
        <v>13.62</v>
      </c>
      <c r="C33">
        <f>3.03+2.65*12/8</f>
        <v>7.004999999999999</v>
      </c>
      <c r="D33">
        <f t="shared" ca="1" si="3"/>
        <v>6.0635883758490934</v>
      </c>
      <c r="E33">
        <f t="shared" ca="1" si="1"/>
        <v>5.070222577956879</v>
      </c>
      <c r="F33">
        <f t="shared" ca="1" si="1"/>
        <v>5.557561404817716</v>
      </c>
      <c r="J33" t="s">
        <v>38</v>
      </c>
    </row>
    <row r="34" spans="1:10" x14ac:dyDescent="0.3">
      <c r="A34" t="s">
        <v>58</v>
      </c>
      <c r="B34">
        <f>3.01+2.68*50/3</f>
        <v>47.676666666666662</v>
      </c>
      <c r="C34">
        <f>3.01+2.68*50/8</f>
        <v>19.759999999999998</v>
      </c>
      <c r="D34">
        <f>3.01+2.68*50/12</f>
        <v>14.176666666666666</v>
      </c>
      <c r="E34">
        <f t="shared" ca="1" si="1"/>
        <v>5.8255092539397113</v>
      </c>
      <c r="F34">
        <f ca="1">MAX(3.04+(2.65*50)/41,F31)</f>
        <v>6.2717073170731705</v>
      </c>
      <c r="I34" t="s">
        <v>39</v>
      </c>
      <c r="J34">
        <v>2.65</v>
      </c>
    </row>
    <row r="35" spans="1:10" x14ac:dyDescent="0.3">
      <c r="I35" t="s">
        <v>42</v>
      </c>
      <c r="J35">
        <v>68.599999999999994</v>
      </c>
    </row>
    <row r="36" spans="1:10" x14ac:dyDescent="0.3">
      <c r="A36" t="s">
        <v>29</v>
      </c>
      <c r="I36" t="s">
        <v>43</v>
      </c>
      <c r="J36">
        <v>149</v>
      </c>
    </row>
    <row r="37" spans="1:10" x14ac:dyDescent="0.3">
      <c r="A37" t="s">
        <v>15</v>
      </c>
      <c r="B37" t="s">
        <v>16</v>
      </c>
      <c r="C37" t="s">
        <v>17</v>
      </c>
      <c r="D37" t="s">
        <v>20</v>
      </c>
      <c r="E37" t="s">
        <v>54</v>
      </c>
      <c r="F37" t="s">
        <v>22</v>
      </c>
      <c r="G37">
        <v>3</v>
      </c>
    </row>
    <row r="38" spans="1:10" x14ac:dyDescent="0.3">
      <c r="A38" t="s">
        <v>18</v>
      </c>
      <c r="B38">
        <f ca="1">59+68.6-$G$37+(2*$G$37*RAND())</f>
        <v>129.83397606985454</v>
      </c>
      <c r="C38">
        <f t="shared" ref="C38:F41" ca="1" si="4">59+68.6-$G$37+(2*$G$37*RAND())</f>
        <v>126.70698261369822</v>
      </c>
      <c r="D38">
        <f t="shared" ca="1" si="4"/>
        <v>129.17665490117983</v>
      </c>
      <c r="E38">
        <f t="shared" ca="1" si="4"/>
        <v>129.81036602966353</v>
      </c>
      <c r="F38">
        <f t="shared" ca="1" si="4"/>
        <v>124.60219584221727</v>
      </c>
    </row>
    <row r="39" spans="1:10" x14ac:dyDescent="0.3">
      <c r="A39" t="s">
        <v>21</v>
      </c>
      <c r="B39">
        <f ca="1">59+68.6*8/3-$G$37+(2*$G$37*RAND())</f>
        <v>241.67184413956471</v>
      </c>
      <c r="C39">
        <f t="shared" ca="1" si="4"/>
        <v>129.76880084999726</v>
      </c>
      <c r="D39">
        <f t="shared" ca="1" si="4"/>
        <v>129.89668586167318</v>
      </c>
      <c r="E39">
        <f t="shared" ca="1" si="4"/>
        <v>125.15192703158166</v>
      </c>
      <c r="F39">
        <f t="shared" ca="1" si="4"/>
        <v>128.86235919478855</v>
      </c>
    </row>
    <row r="40" spans="1:10" x14ac:dyDescent="0.3">
      <c r="A40" t="s">
        <v>19</v>
      </c>
      <c r="B40">
        <f ca="1">59+68.6*12/3-$G$37+(2*$G$37*RAND())</f>
        <v>334.9452354062941</v>
      </c>
      <c r="C40">
        <f ca="1">59+68.6*12/8-$G$37+(2*$G$37*RAND())</f>
        <v>160.36536661300508</v>
      </c>
      <c r="D40">
        <f t="shared" ca="1" si="4"/>
        <v>129.77392511075624</v>
      </c>
      <c r="E40">
        <f t="shared" ca="1" si="4"/>
        <v>129.36196684942163</v>
      </c>
      <c r="F40">
        <f t="shared" ca="1" si="4"/>
        <v>129.99673355029984</v>
      </c>
    </row>
    <row r="41" spans="1:10" x14ac:dyDescent="0.3">
      <c r="A41" t="s">
        <v>58</v>
      </c>
      <c r="B41">
        <f ca="1">59+68.6*50/3-$G$37+(2*$G$37*RAND())</f>
        <v>1204.7368069151271</v>
      </c>
      <c r="C41">
        <f ca="1">59+68.6*50/8-$G$37+(2*$G$37*RAND())</f>
        <v>486.48354942420951</v>
      </c>
      <c r="D41">
        <f ca="1">59+68.6*50/12-$G$37+(2*$G$37*RAND())</f>
        <v>344.20789295630982</v>
      </c>
      <c r="E41">
        <f t="shared" ca="1" si="4"/>
        <v>124.98468681478515</v>
      </c>
      <c r="F41">
        <f ca="1">MAX(59.03+(68.6*50)/41,F38)</f>
        <v>142.68853658536585</v>
      </c>
    </row>
    <row r="43" spans="1:10" x14ac:dyDescent="0.3">
      <c r="A43" t="s">
        <v>31</v>
      </c>
    </row>
    <row r="44" spans="1:10" x14ac:dyDescent="0.3">
      <c r="A44" t="s">
        <v>15</v>
      </c>
      <c r="B44" t="s">
        <v>16</v>
      </c>
      <c r="C44" t="s">
        <v>17</v>
      </c>
      <c r="D44" t="s">
        <v>20</v>
      </c>
      <c r="E44" t="s">
        <v>54</v>
      </c>
      <c r="F44" t="s">
        <v>22</v>
      </c>
      <c r="G44">
        <v>5</v>
      </c>
    </row>
    <row r="45" spans="1:10" x14ac:dyDescent="0.3">
      <c r="A45" t="s">
        <v>18</v>
      </c>
      <c r="B45">
        <f ca="1">112.5+149-$G$44+(2*$G$44*RAND())</f>
        <v>260.90665733714758</v>
      </c>
      <c r="C45">
        <f t="shared" ref="C45:F48" ca="1" si="5">112.5+149-$G$44+(2*$G$44*RAND())</f>
        <v>263.15395459252738</v>
      </c>
      <c r="D45">
        <f t="shared" ca="1" si="5"/>
        <v>258.59013786963243</v>
      </c>
      <c r="E45">
        <f t="shared" ca="1" si="5"/>
        <v>256.91422339143548</v>
      </c>
      <c r="F45">
        <f t="shared" ca="1" si="5"/>
        <v>256.5098426023992</v>
      </c>
      <c r="I45" t="s">
        <v>59</v>
      </c>
    </row>
    <row r="46" spans="1:10" x14ac:dyDescent="0.3">
      <c r="A46" t="s">
        <v>21</v>
      </c>
      <c r="B46">
        <f ca="1">112.56+149*8/3-$G$44+(2*$G$44*RAND())</f>
        <v>510.55884308509883</v>
      </c>
      <c r="C46">
        <f t="shared" ca="1" si="5"/>
        <v>266.46220565353173</v>
      </c>
      <c r="D46">
        <f t="shared" ca="1" si="5"/>
        <v>257.58758103110137</v>
      </c>
      <c r="E46">
        <f t="shared" ca="1" si="5"/>
        <v>257.9556788528659</v>
      </c>
      <c r="F46">
        <f t="shared" ca="1" si="5"/>
        <v>263.94087234024477</v>
      </c>
      <c r="I46" t="s">
        <v>60</v>
      </c>
    </row>
    <row r="47" spans="1:10" x14ac:dyDescent="0.3">
      <c r="A47" t="s">
        <v>19</v>
      </c>
      <c r="B47">
        <f ca="1">112.56+149*12/3-$G$44+(2*$G$44*RAND())</f>
        <v>711.1015635302582</v>
      </c>
      <c r="C47">
        <f ca="1">112.56+149*12/8-$G$44+(2*$G$44*RAND())</f>
        <v>331.25705595898387</v>
      </c>
      <c r="D47">
        <f t="shared" ca="1" si="5"/>
        <v>263.92839561108286</v>
      </c>
      <c r="E47">
        <f t="shared" ca="1" si="5"/>
        <v>266.05649338449308</v>
      </c>
      <c r="F47">
        <f t="shared" ca="1" si="5"/>
        <v>259.7102610747682</v>
      </c>
    </row>
    <row r="48" spans="1:10" x14ac:dyDescent="0.3">
      <c r="A48" t="s">
        <v>58</v>
      </c>
      <c r="B48">
        <f ca="1">112.56+149*50/3-$G$44+(2*$G$44*RAND())</f>
        <v>2593.4983291994431</v>
      </c>
      <c r="C48">
        <f ca="1">112.56+149*50/8-$G$44+(2*$G$44*RAND())</f>
        <v>1040.879076398478</v>
      </c>
      <c r="D48">
        <f ca="1">112.56+149*50/12-$G$44+(2*$G$44*RAND())</f>
        <v>729.92098263279172</v>
      </c>
      <c r="E48">
        <f t="shared" ca="1" si="5"/>
        <v>261.57206538027896</v>
      </c>
      <c r="F48">
        <f>MAX(112.56+(149*50)/41,112.56+149)</f>
        <v>294.26731707317072</v>
      </c>
    </row>
    <row r="52" spans="1:6" x14ac:dyDescent="0.3">
      <c r="A52" t="s">
        <v>62</v>
      </c>
    </row>
    <row r="53" spans="1:6" x14ac:dyDescent="0.3">
      <c r="A53" s="1"/>
      <c r="B53" t="s">
        <v>16</v>
      </c>
      <c r="C53" t="s">
        <v>17</v>
      </c>
      <c r="D53" t="s">
        <v>20</v>
      </c>
      <c r="E53" t="s">
        <v>54</v>
      </c>
      <c r="F53" t="s">
        <v>22</v>
      </c>
    </row>
    <row r="54" spans="1:6" x14ac:dyDescent="0.3">
      <c r="A54" t="s">
        <v>23</v>
      </c>
      <c r="B54">
        <v>2.5</v>
      </c>
      <c r="C54">
        <v>2.5</v>
      </c>
      <c r="D54">
        <v>2.5</v>
      </c>
      <c r="E54">
        <v>2.5</v>
      </c>
      <c r="F54">
        <v>3.77</v>
      </c>
    </row>
    <row r="55" spans="1:6" x14ac:dyDescent="0.3">
      <c r="A55" t="s">
        <v>24</v>
      </c>
      <c r="B55">
        <v>2.7</v>
      </c>
      <c r="C55">
        <v>1.33</v>
      </c>
      <c r="D55">
        <v>1.36</v>
      </c>
      <c r="E55">
        <v>1.29</v>
      </c>
      <c r="F55">
        <v>3.58</v>
      </c>
    </row>
    <row r="56" spans="1:6" x14ac:dyDescent="0.3">
      <c r="A56" t="s">
        <v>25</v>
      </c>
      <c r="B56">
        <v>31.5</v>
      </c>
      <c r="C56">
        <v>31.5</v>
      </c>
      <c r="D56">
        <v>31.5</v>
      </c>
      <c r="E56">
        <v>31.5</v>
      </c>
      <c r="F56">
        <v>16.170000000000002</v>
      </c>
    </row>
    <row r="57" spans="1:6" x14ac:dyDescent="0.3">
      <c r="A57" t="s">
        <v>26</v>
      </c>
      <c r="B57">
        <v>20.14</v>
      </c>
      <c r="C57">
        <v>10.1</v>
      </c>
      <c r="D57">
        <v>10.119999999999999</v>
      </c>
      <c r="E57">
        <v>10.08</v>
      </c>
      <c r="F57">
        <v>23.66</v>
      </c>
    </row>
    <row r="58" spans="1:6" x14ac:dyDescent="0.3">
      <c r="A58" t="s">
        <v>27</v>
      </c>
      <c r="B58">
        <v>134</v>
      </c>
      <c r="C58">
        <v>134</v>
      </c>
      <c r="D58">
        <v>134</v>
      </c>
      <c r="E58">
        <v>134</v>
      </c>
      <c r="F58">
        <v>71.989999999999995</v>
      </c>
    </row>
    <row r="59" spans="1:6" x14ac:dyDescent="0.3">
      <c r="A59" t="s">
        <v>28</v>
      </c>
      <c r="B59">
        <v>101.21</v>
      </c>
      <c r="C59">
        <v>53.22</v>
      </c>
      <c r="D59">
        <v>53.52</v>
      </c>
      <c r="E59">
        <v>53.48</v>
      </c>
      <c r="F59">
        <v>104.7</v>
      </c>
    </row>
    <row r="62" spans="1:6" x14ac:dyDescent="0.3">
      <c r="A62" t="s">
        <v>63</v>
      </c>
    </row>
    <row r="63" spans="1:6" x14ac:dyDescent="0.3">
      <c r="B63" t="s">
        <v>16</v>
      </c>
      <c r="C63" t="s">
        <v>17</v>
      </c>
      <c r="D63" t="s">
        <v>20</v>
      </c>
      <c r="E63" t="s">
        <v>54</v>
      </c>
      <c r="F63" t="s">
        <v>22</v>
      </c>
    </row>
    <row r="64" spans="1:6" x14ac:dyDescent="0.3">
      <c r="A64" t="s">
        <v>18</v>
      </c>
    </row>
    <row r="65" spans="1:1" x14ac:dyDescent="0.3">
      <c r="A65" t="s">
        <v>21</v>
      </c>
    </row>
    <row r="66" spans="1:1" x14ac:dyDescent="0.3">
      <c r="A66" t="s">
        <v>19</v>
      </c>
    </row>
    <row r="67" spans="1:1" x14ac:dyDescent="0.3">
      <c r="A67" t="s">
        <v>58</v>
      </c>
    </row>
  </sheetData>
  <mergeCells count="4">
    <mergeCell ref="N29:O29"/>
    <mergeCell ref="B3:D3"/>
    <mergeCell ref="F3:H3"/>
    <mergeCell ref="L29:M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</dc:creator>
  <cp:lastModifiedBy>傑然 耿</cp:lastModifiedBy>
  <dcterms:created xsi:type="dcterms:W3CDTF">2015-06-05T18:19:34Z</dcterms:created>
  <dcterms:modified xsi:type="dcterms:W3CDTF">2024-01-25T14:49:55Z</dcterms:modified>
</cp:coreProperties>
</file>