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_base_ok\Présentations et rapports\"/>
    </mc:Choice>
  </mc:AlternateContent>
  <bookViews>
    <workbookView xWindow="4455" yWindow="4215" windowWidth="21600" windowHeight="11385"/>
  </bookViews>
  <sheets>
    <sheet name="Feui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" i="1" l="1"/>
  <c r="B101" i="1"/>
  <c r="B112" i="1"/>
  <c r="C112" i="1"/>
  <c r="D122" i="1"/>
  <c r="A125" i="1"/>
  <c r="C125" i="1"/>
  <c r="D125" i="1"/>
  <c r="A126" i="1"/>
  <c r="C126" i="1"/>
  <c r="D126" i="1"/>
  <c r="A127" i="1"/>
  <c r="C127" i="1"/>
  <c r="D127" i="1"/>
  <c r="A128" i="1"/>
  <c r="C128" i="1"/>
  <c r="D128" i="1"/>
  <c r="A129" i="1"/>
  <c r="C129" i="1"/>
  <c r="D129" i="1"/>
  <c r="D130" i="1"/>
  <c r="C19" i="1" l="1"/>
  <c r="C10" i="1"/>
  <c r="D10" i="1" s="1"/>
  <c r="C43" i="1"/>
  <c r="D43" i="1" s="1"/>
  <c r="C6" i="1"/>
  <c r="D14" i="1" s="1"/>
  <c r="D18" i="1" s="1"/>
  <c r="B6" i="1"/>
  <c r="B5" i="1"/>
  <c r="B4" i="1"/>
  <c r="B10" i="1"/>
  <c r="C9" i="1"/>
  <c r="D9" i="1" s="1"/>
  <c r="E9" i="1" s="1"/>
  <c r="C8" i="1"/>
  <c r="D8" i="1" s="1"/>
  <c r="E8" i="1" s="1"/>
  <c r="D11" i="1" l="1"/>
  <c r="C12" i="1"/>
  <c r="C20" i="1" s="1"/>
  <c r="E10" i="1"/>
  <c r="E11" i="1" s="1"/>
  <c r="E60" i="1"/>
  <c r="E61" i="1" s="1"/>
  <c r="B59" i="1"/>
  <c r="B58" i="1"/>
  <c r="B57" i="1"/>
  <c r="B56" i="1"/>
  <c r="E64" i="1" s="1"/>
  <c r="B55" i="1"/>
  <c r="E62" i="1" s="1"/>
  <c r="E63" i="1" s="1"/>
</calcChain>
</file>

<file path=xl/sharedStrings.xml><?xml version="1.0" encoding="utf-8"?>
<sst xmlns="http://schemas.openxmlformats.org/spreadsheetml/2006/main" count="115" uniqueCount="79">
  <si>
    <t>1msg*3transmission</t>
  </si>
  <si>
    <t>traffic load per hour in KB</t>
  </si>
  <si>
    <t>3*12KB=36KB</t>
  </si>
  <si>
    <t>paquets per day</t>
  </si>
  <si>
    <t>payload size</t>
  </si>
  <si>
    <t>SF</t>
  </si>
  <si>
    <t>Symbol rate</t>
  </si>
  <si>
    <t>ProgrammedPreamble</t>
  </si>
  <si>
    <t>Preamble duration</t>
  </si>
  <si>
    <t>coding rate</t>
  </si>
  <si>
    <t>number of payload symbol</t>
  </si>
  <si>
    <t>payload duration</t>
  </si>
  <si>
    <t>duration paquet</t>
  </si>
  <si>
    <t>end density per km2</t>
  </si>
  <si>
    <t>type</t>
  </si>
  <si>
    <t>MTP</t>
  </si>
  <si>
    <t>CIL</t>
  </si>
  <si>
    <t>AG</t>
  </si>
  <si>
    <t>UL</t>
  </si>
  <si>
    <t>DL</t>
  </si>
  <si>
    <t>Cil</t>
  </si>
  <si>
    <t>Sensibilité</t>
  </si>
  <si>
    <t>Device</t>
  </si>
  <si>
    <t>sensiblite</t>
  </si>
  <si>
    <t>Gateway</t>
  </si>
  <si>
    <t>bilan de liaison UL</t>
  </si>
  <si>
    <t>bilan de liaison DL</t>
  </si>
  <si>
    <t>rayon</t>
  </si>
  <si>
    <t xml:space="preserve">Sf </t>
  </si>
  <si>
    <t>packet duration(ms)</t>
  </si>
  <si>
    <t>%of the area(outil de plani))</t>
  </si>
  <si>
    <t>weighted packets per day</t>
  </si>
  <si>
    <t>Services</t>
  </si>
  <si>
    <t>nombre de end-devices in the area</t>
  </si>
  <si>
    <t>nombre de paquets par end device per h</t>
  </si>
  <si>
    <t>N1total gateway capacity</t>
  </si>
  <si>
    <t>aire en km2</t>
  </si>
  <si>
    <t>population</t>
  </si>
  <si>
    <t>nombre de ville</t>
  </si>
  <si>
    <t>nombre de device in the area(en million)</t>
  </si>
  <si>
    <t>Packet transmissitted  per h</t>
  </si>
  <si>
    <t>traffic per day</t>
  </si>
  <si>
    <t>12msg*3transmission</t>
  </si>
  <si>
    <t>12*3*12KB=432KB</t>
  </si>
  <si>
    <t>classe A</t>
  </si>
  <si>
    <t>traffic total per day</t>
  </si>
  <si>
    <t>level</t>
  </si>
  <si>
    <t>dbm</t>
  </si>
  <si>
    <t>db</t>
  </si>
  <si>
    <t>MAPL</t>
  </si>
  <si>
    <t>-----------------</t>
  </si>
  <si>
    <t>----------------------</t>
  </si>
  <si>
    <t>Nc avec ovelapping of 20%(nombre de cells)</t>
  </si>
  <si>
    <t>N2 nombre de paquets totals par jour=</t>
  </si>
  <si>
    <t>nombre de gw needed=</t>
  </si>
  <si>
    <t>%of the area</t>
  </si>
  <si>
    <t>capacity single gateway per day(paquets/day)</t>
  </si>
  <si>
    <t>N1total gateway capacity(paquets/day)=</t>
  </si>
  <si>
    <t>N GW final</t>
  </si>
  <si>
    <t>N2 nombre de paquets totals par jour</t>
  </si>
  <si>
    <t>nombre de paquets par tous les devices per day</t>
  </si>
  <si>
    <t>nombre de paquets par end device per day</t>
  </si>
  <si>
    <t>capacity single gateway per day</t>
  </si>
  <si>
    <t>nc</t>
  </si>
  <si>
    <t>1db</t>
  </si>
  <si>
    <t>7db</t>
  </si>
  <si>
    <t>8db</t>
  </si>
  <si>
    <t>Level</t>
  </si>
  <si>
    <t>nombre de device in the area</t>
  </si>
  <si>
    <t>1M</t>
  </si>
  <si>
    <t>0.33*3*12</t>
  </si>
  <si>
    <t>72KB</t>
  </si>
  <si>
    <t>2*3</t>
  </si>
  <si>
    <t>2*3*12=72KB</t>
  </si>
  <si>
    <t>2msg*3transmission</t>
  </si>
  <si>
    <t>12*12kb=124KB</t>
  </si>
  <si>
    <t>12msg*1transmission</t>
  </si>
  <si>
    <t>Packet transmission frequency per h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</si>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</sst>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2" borderId="0" xfId="0" applyFont="1" applyFill="1"/>
    <xf numFmtId="0" fontId="0" fillId="0" borderId="0" xfId="0" quotePrefix="1"/>
    <xf numFmtId="0" fontId="0" fillId="4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/>
    <xf numFmtId="0" fontId="0" fillId="6" borderId="0" xfId="0" applyFill="1" applyAlignment="1">
      <alignment horizontal="center"/>
    </xf>
    <xf numFmtId="0" fontId="0" fillId="6" borderId="0" xfId="0" applyFill="1" applyAlignment="1"/>
    <xf numFmtId="0" fontId="4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fication%20de%20la%205G%20iot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43">
          <cell r="A43">
            <v>180</v>
          </cell>
        </row>
        <row r="45">
          <cell r="A45">
            <v>154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workbookViewId="0">
      <selection activeCell="D129" sqref="D129:F129"/>
    </sheetView>
  </sheetViews>
  <sheetFormatPr defaultColWidth="11.42578125" defaultRowHeight="15" x14ac:dyDescent="0.25"/>
  <cols>
    <col min="1" max="2" width="34" customWidth="1"/>
    <col min="3" max="3" width="34.85546875" customWidth="1"/>
    <col min="4" max="4" width="15.7109375" customWidth="1"/>
    <col min="5" max="5" width="18.28515625" customWidth="1"/>
    <col min="6" max="6" width="17.5703125" customWidth="1"/>
    <col min="7" max="7" width="15.5703125" customWidth="1"/>
    <col min="8" max="8" width="17.42578125" customWidth="1"/>
    <col min="9" max="9" width="22" customWidth="1"/>
  </cols>
  <sheetData>
    <row r="1" spans="1:5" x14ac:dyDescent="0.25">
      <c r="A1" s="2" t="s">
        <v>36</v>
      </c>
      <c r="B1" s="2" t="s">
        <v>37</v>
      </c>
      <c r="C1" s="2" t="s">
        <v>38</v>
      </c>
    </row>
    <row r="2" spans="1:5" x14ac:dyDescent="0.25">
      <c r="A2">
        <v>163610</v>
      </c>
      <c r="B2">
        <v>11434994</v>
      </c>
      <c r="C2">
        <v>4863</v>
      </c>
    </row>
    <row r="3" spans="1:5" x14ac:dyDescent="0.25">
      <c r="A3" s="2" t="s">
        <v>14</v>
      </c>
      <c r="B3" s="2" t="s">
        <v>13</v>
      </c>
      <c r="C3" s="2" t="s">
        <v>39</v>
      </c>
    </row>
    <row r="4" spans="1:5" x14ac:dyDescent="0.25">
      <c r="A4">
        <v>1</v>
      </c>
      <c r="B4">
        <f>3500000/163610</f>
        <v>21.392335431819571</v>
      </c>
      <c r="C4">
        <v>3.5</v>
      </c>
    </row>
    <row r="5" spans="1:5" x14ac:dyDescent="0.25">
      <c r="A5">
        <v>2</v>
      </c>
      <c r="B5">
        <f>3000000/163610</f>
        <v>18.336287512988203</v>
      </c>
      <c r="C5">
        <v>3</v>
      </c>
    </row>
    <row r="6" spans="1:5" x14ac:dyDescent="0.25">
      <c r="A6">
        <v>3</v>
      </c>
      <c r="B6">
        <f>4863*4/163610</f>
        <v>0.11889248823421551</v>
      </c>
      <c r="C6">
        <f>4863*4*10^(-6)</f>
        <v>1.9452000000000001E-2</v>
      </c>
    </row>
    <row r="7" spans="1:5" x14ac:dyDescent="0.25">
      <c r="A7" s="2" t="s">
        <v>40</v>
      </c>
      <c r="B7" s="2" t="s">
        <v>1</v>
      </c>
      <c r="C7" s="2" t="s">
        <v>3</v>
      </c>
      <c r="D7" s="2" t="s">
        <v>41</v>
      </c>
      <c r="E7" s="8" t="s">
        <v>45</v>
      </c>
    </row>
    <row r="8" spans="1:5" x14ac:dyDescent="0.25">
      <c r="A8" t="s">
        <v>0</v>
      </c>
      <c r="B8" t="s">
        <v>2</v>
      </c>
      <c r="C8">
        <f>3*24</f>
        <v>72</v>
      </c>
      <c r="D8">
        <f>C8*12</f>
        <v>864</v>
      </c>
      <c r="E8">
        <f>D8*C4*1000000</f>
        <v>3024000000</v>
      </c>
    </row>
    <row r="9" spans="1:5" x14ac:dyDescent="0.25">
      <c r="A9" t="s">
        <v>42</v>
      </c>
      <c r="B9" t="s">
        <v>43</v>
      </c>
      <c r="C9">
        <f>3*12*24</f>
        <v>864</v>
      </c>
      <c r="D9">
        <f>C9*12</f>
        <v>10368</v>
      </c>
      <c r="E9">
        <f>D9*C5*1000000</f>
        <v>31104000000</v>
      </c>
    </row>
    <row r="10" spans="1:5" x14ac:dyDescent="0.25">
      <c r="A10" t="s">
        <v>44</v>
      </c>
      <c r="B10">
        <f>12*3600</f>
        <v>43200</v>
      </c>
      <c r="C10">
        <f>24*3600</f>
        <v>86400</v>
      </c>
      <c r="D10">
        <f>C10*12</f>
        <v>1036800</v>
      </c>
      <c r="E10">
        <f>D10*C6*1000000</f>
        <v>20167833600</v>
      </c>
    </row>
    <row r="11" spans="1:5" x14ac:dyDescent="0.25">
      <c r="D11">
        <f>D10+D9+D8</f>
        <v>1048032</v>
      </c>
      <c r="E11" s="4">
        <f>E8+E9+E10</f>
        <v>54295833600</v>
      </c>
    </row>
    <row r="12" spans="1:5" x14ac:dyDescent="0.25">
      <c r="B12" s="4" t="s">
        <v>53</v>
      </c>
      <c r="C12" s="4">
        <f>(C10*C6+C9*C5+C8*C4)*10^6</f>
        <v>4524652800</v>
      </c>
    </row>
    <row r="13" spans="1:5" x14ac:dyDescent="0.25">
      <c r="A13" s="2" t="s">
        <v>28</v>
      </c>
      <c r="B13" s="2" t="s">
        <v>29</v>
      </c>
      <c r="C13" s="2" t="s">
        <v>56</v>
      </c>
      <c r="D13" s="2" t="s">
        <v>55</v>
      </c>
    </row>
    <row r="14" spans="1:5" x14ac:dyDescent="0.25">
      <c r="A14">
        <v>7</v>
      </c>
      <c r="B14">
        <v>43</v>
      </c>
      <c r="C14">
        <v>9644651</v>
      </c>
      <c r="D14">
        <f>6.5*100/(C4+C5+C6)</f>
        <v>99.701631364108508</v>
      </c>
    </row>
    <row r="15" spans="1:5" x14ac:dyDescent="0.25">
      <c r="A15">
        <v>8</v>
      </c>
      <c r="B15">
        <v>68</v>
      </c>
      <c r="C15">
        <v>6098823</v>
      </c>
      <c r="D15">
        <v>0</v>
      </c>
    </row>
    <row r="16" spans="1:5" x14ac:dyDescent="0.25">
      <c r="A16">
        <v>9</v>
      </c>
      <c r="B16">
        <v>99</v>
      </c>
      <c r="C16">
        <v>4189091</v>
      </c>
      <c r="D16">
        <v>0</v>
      </c>
    </row>
    <row r="17" spans="1:10" x14ac:dyDescent="0.25">
      <c r="A17">
        <v>10</v>
      </c>
      <c r="B17">
        <v>411</v>
      </c>
      <c r="C17">
        <v>1009051</v>
      </c>
      <c r="D17">
        <v>0</v>
      </c>
    </row>
    <row r="18" spans="1:10" x14ac:dyDescent="0.25">
      <c r="A18">
        <v>11</v>
      </c>
      <c r="B18">
        <v>544</v>
      </c>
      <c r="C18">
        <v>762352</v>
      </c>
      <c r="D18">
        <f>100-D14</f>
        <v>0.29836863589149232</v>
      </c>
    </row>
    <row r="19" spans="1:10" x14ac:dyDescent="0.25">
      <c r="B19" s="4" t="s">
        <v>57</v>
      </c>
      <c r="C19" s="4">
        <f>C14*2+C18</f>
        <v>20051654</v>
      </c>
    </row>
    <row r="20" spans="1:10" x14ac:dyDescent="0.25">
      <c r="B20" t="s">
        <v>54</v>
      </c>
      <c r="C20">
        <f>C12/C19</f>
        <v>225.64985412175974</v>
      </c>
    </row>
    <row r="21" spans="1:10" x14ac:dyDescent="0.25">
      <c r="B21" s="3" t="s">
        <v>58</v>
      </c>
      <c r="C21" s="3">
        <v>226</v>
      </c>
    </row>
    <row r="22" spans="1:10" x14ac:dyDescent="0.25">
      <c r="A22" s="2" t="s">
        <v>4</v>
      </c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H22" s="2" t="s">
        <v>11</v>
      </c>
      <c r="I22" s="2" t="s">
        <v>12</v>
      </c>
      <c r="J22" s="2" t="s">
        <v>3</v>
      </c>
    </row>
    <row r="23" spans="1:10" x14ac:dyDescent="0.25">
      <c r="A23">
        <v>10</v>
      </c>
      <c r="B23">
        <v>8</v>
      </c>
      <c r="C23">
        <v>0.49</v>
      </c>
      <c r="D23">
        <v>6</v>
      </c>
      <c r="E23">
        <v>20</v>
      </c>
      <c r="F23">
        <v>1</v>
      </c>
      <c r="G23">
        <v>23</v>
      </c>
      <c r="H23">
        <v>47</v>
      </c>
      <c r="I23">
        <v>68</v>
      </c>
      <c r="J23">
        <v>1268797</v>
      </c>
    </row>
    <row r="24" spans="1:10" x14ac:dyDescent="0.25">
      <c r="A24">
        <v>10</v>
      </c>
      <c r="B24">
        <v>7</v>
      </c>
      <c r="C24">
        <v>0.98</v>
      </c>
      <c r="D24">
        <v>6</v>
      </c>
      <c r="E24">
        <v>10</v>
      </c>
      <c r="F24">
        <v>2</v>
      </c>
      <c r="G24">
        <v>40</v>
      </c>
      <c r="H24">
        <v>40</v>
      </c>
      <c r="I24">
        <v>51</v>
      </c>
      <c r="J24">
        <v>167904</v>
      </c>
    </row>
    <row r="25" spans="1:10" x14ac:dyDescent="0.25">
      <c r="A25">
        <v>5</v>
      </c>
      <c r="B25">
        <v>9</v>
      </c>
      <c r="C25">
        <v>0.24</v>
      </c>
      <c r="D25">
        <v>6</v>
      </c>
      <c r="E25">
        <v>41</v>
      </c>
      <c r="F25">
        <v>2</v>
      </c>
      <c r="G25">
        <v>14</v>
      </c>
      <c r="H25">
        <v>57</v>
      </c>
      <c r="I25">
        <v>99</v>
      </c>
    </row>
    <row r="26" spans="1:10" x14ac:dyDescent="0.25">
      <c r="A26">
        <v>15</v>
      </c>
      <c r="B26">
        <v>10</v>
      </c>
      <c r="C26">
        <v>0.12</v>
      </c>
      <c r="D26">
        <v>6</v>
      </c>
      <c r="E26">
        <v>43</v>
      </c>
    </row>
    <row r="27" spans="1:10" x14ac:dyDescent="0.25">
      <c r="A27">
        <v>15</v>
      </c>
      <c r="B27">
        <v>11</v>
      </c>
      <c r="C27">
        <v>0.06</v>
      </c>
      <c r="D27">
        <v>6</v>
      </c>
      <c r="E27">
        <v>167</v>
      </c>
    </row>
    <row r="29" spans="1:10" ht="17.25" x14ac:dyDescent="0.3">
      <c r="A29" s="1" t="s">
        <v>24</v>
      </c>
      <c r="B29" s="2" t="s">
        <v>18</v>
      </c>
      <c r="C29" s="2" t="s">
        <v>19</v>
      </c>
      <c r="D29" s="2" t="s">
        <v>46</v>
      </c>
    </row>
    <row r="30" spans="1:10" x14ac:dyDescent="0.25">
      <c r="A30" t="s">
        <v>15</v>
      </c>
      <c r="B30">
        <v>43</v>
      </c>
      <c r="C30" s="6" t="s">
        <v>51</v>
      </c>
      <c r="D30" t="s">
        <v>47</v>
      </c>
    </row>
    <row r="31" spans="1:10" x14ac:dyDescent="0.25">
      <c r="A31" t="s">
        <v>16</v>
      </c>
      <c r="B31">
        <v>0.5</v>
      </c>
      <c r="C31">
        <v>0.5</v>
      </c>
      <c r="D31" t="s">
        <v>48</v>
      </c>
    </row>
    <row r="32" spans="1:10" x14ac:dyDescent="0.25">
      <c r="A32" t="s">
        <v>21</v>
      </c>
      <c r="B32">
        <v>-100</v>
      </c>
      <c r="C32">
        <v>-94</v>
      </c>
      <c r="D32" t="s">
        <v>47</v>
      </c>
    </row>
    <row r="33" spans="1:4" x14ac:dyDescent="0.25">
      <c r="A33" t="s">
        <v>17</v>
      </c>
      <c r="B33">
        <v>12</v>
      </c>
      <c r="C33">
        <v>0</v>
      </c>
      <c r="D33" t="s">
        <v>48</v>
      </c>
    </row>
    <row r="34" spans="1:4" ht="17.25" x14ac:dyDescent="0.3">
      <c r="A34" s="1" t="s">
        <v>22</v>
      </c>
      <c r="B34" s="2" t="s">
        <v>18</v>
      </c>
      <c r="C34" s="2" t="s">
        <v>19</v>
      </c>
      <c r="D34" s="2" t="s">
        <v>46</v>
      </c>
    </row>
    <row r="35" spans="1:4" x14ac:dyDescent="0.25">
      <c r="A35" t="s">
        <v>15</v>
      </c>
      <c r="B35">
        <v>20</v>
      </c>
      <c r="C35" s="6" t="s">
        <v>50</v>
      </c>
      <c r="D35" t="s">
        <v>47</v>
      </c>
    </row>
    <row r="36" spans="1:4" x14ac:dyDescent="0.25">
      <c r="A36" t="s">
        <v>20</v>
      </c>
      <c r="B36">
        <v>0.5</v>
      </c>
      <c r="C36">
        <v>0.5</v>
      </c>
      <c r="D36" t="s">
        <v>48</v>
      </c>
    </row>
    <row r="37" spans="1:4" x14ac:dyDescent="0.25">
      <c r="A37" t="s">
        <v>23</v>
      </c>
      <c r="B37">
        <v>-154</v>
      </c>
      <c r="C37">
        <v>-157</v>
      </c>
      <c r="D37" t="s">
        <v>47</v>
      </c>
    </row>
    <row r="38" spans="1:4" x14ac:dyDescent="0.25">
      <c r="A38" t="s">
        <v>17</v>
      </c>
      <c r="B38">
        <v>0</v>
      </c>
      <c r="C38">
        <v>12</v>
      </c>
      <c r="D38" t="s">
        <v>48</v>
      </c>
    </row>
    <row r="39" spans="1:4" ht="15.75" x14ac:dyDescent="0.25">
      <c r="A39" s="5" t="s">
        <v>49</v>
      </c>
    </row>
    <row r="42" spans="1:4" x14ac:dyDescent="0.25">
      <c r="A42" s="2" t="s">
        <v>25</v>
      </c>
      <c r="B42" s="2" t="s">
        <v>26</v>
      </c>
      <c r="C42" s="2" t="s">
        <v>27</v>
      </c>
      <c r="D42" s="2" t="s">
        <v>52</v>
      </c>
    </row>
    <row r="43" spans="1:4" x14ac:dyDescent="0.25">
      <c r="A43">
        <v>154</v>
      </c>
      <c r="B43">
        <v>157</v>
      </c>
      <c r="C43">
        <f>POWER(10,(A43-137)/35.2)</f>
        <v>3.0405667743070608</v>
      </c>
      <c r="D43" s="7">
        <f>1.2*SQRT(A2/PI())/C43</f>
        <v>90.065131317112161</v>
      </c>
    </row>
    <row r="54" spans="1:5" x14ac:dyDescent="0.25">
      <c r="A54" s="2" t="s">
        <v>32</v>
      </c>
      <c r="B54" s="2" t="s">
        <v>33</v>
      </c>
      <c r="C54" s="2" t="s">
        <v>34</v>
      </c>
      <c r="D54" s="2" t="s">
        <v>30</v>
      </c>
      <c r="E54" s="2" t="s">
        <v>31</v>
      </c>
    </row>
    <row r="55" spans="1:5" x14ac:dyDescent="0.25">
      <c r="A55">
        <v>1</v>
      </c>
      <c r="B55">
        <f>576088/4</f>
        <v>144022</v>
      </c>
      <c r="C55">
        <v>3</v>
      </c>
      <c r="D55">
        <v>25</v>
      </c>
      <c r="E55">
        <v>2411162</v>
      </c>
    </row>
    <row r="56" spans="1:5" x14ac:dyDescent="0.25">
      <c r="A56">
        <v>2</v>
      </c>
      <c r="B56">
        <f>576088</f>
        <v>576088</v>
      </c>
      <c r="C56">
        <v>12</v>
      </c>
      <c r="D56">
        <v>25</v>
      </c>
      <c r="E56">
        <v>1524705</v>
      </c>
    </row>
    <row r="57" spans="1:5" x14ac:dyDescent="0.25">
      <c r="A57">
        <v>3</v>
      </c>
      <c r="B57">
        <f>576088/4</f>
        <v>144022</v>
      </c>
      <c r="C57">
        <v>6</v>
      </c>
      <c r="D57">
        <v>15</v>
      </c>
      <c r="E57">
        <v>628363</v>
      </c>
    </row>
    <row r="58" spans="1:5" x14ac:dyDescent="0.25">
      <c r="A58">
        <v>4</v>
      </c>
      <c r="B58">
        <f>576088/4</f>
        <v>144022</v>
      </c>
      <c r="C58">
        <v>6</v>
      </c>
      <c r="D58">
        <v>15</v>
      </c>
      <c r="E58">
        <v>151358</v>
      </c>
    </row>
    <row r="59" spans="1:5" x14ac:dyDescent="0.25">
      <c r="A59">
        <v>5</v>
      </c>
      <c r="B59">
        <f>576088/4</f>
        <v>144022</v>
      </c>
      <c r="C59">
        <v>0.33</v>
      </c>
      <c r="D59">
        <v>20</v>
      </c>
      <c r="E59">
        <v>152470</v>
      </c>
    </row>
    <row r="60" spans="1:5" x14ac:dyDescent="0.25">
      <c r="D60" t="s">
        <v>35</v>
      </c>
      <c r="E60">
        <f>E55+E56+E57+E59+E58</f>
        <v>4868058</v>
      </c>
    </row>
    <row r="61" spans="1:5" x14ac:dyDescent="0.25">
      <c r="E61">
        <f>E55+E56+E57+E58+E59+E60</f>
        <v>9736116</v>
      </c>
    </row>
    <row r="62" spans="1:5" x14ac:dyDescent="0.25">
      <c r="E62">
        <f>B55*C55*24</f>
        <v>10369584</v>
      </c>
    </row>
    <row r="63" spans="1:5" x14ac:dyDescent="0.25">
      <c r="E63">
        <f>E55/E62</f>
        <v>0.23252253899481407</v>
      </c>
    </row>
    <row r="64" spans="1:5" x14ac:dyDescent="0.25">
      <c r="E64">
        <f>E56/B56*24*C56</f>
        <v>762.2360472705559</v>
      </c>
    </row>
    <row r="67" spans="1:11" x14ac:dyDescent="0.25">
      <c r="A67" s="13"/>
      <c r="B67" s="13"/>
      <c r="C67" s="13"/>
      <c r="D67" s="13"/>
      <c r="E67" s="13"/>
      <c r="F67" s="13"/>
      <c r="G67" s="13"/>
      <c r="H67" s="12"/>
      <c r="I67" s="12"/>
      <c r="J67" s="12"/>
      <c r="K67" s="12"/>
    </row>
    <row r="68" spans="1:11" x14ac:dyDescent="0.25">
      <c r="A68" s="2" t="s">
        <v>77</v>
      </c>
      <c r="B68" s="2" t="s">
        <v>1</v>
      </c>
      <c r="C68" s="2" t="s">
        <v>3</v>
      </c>
    </row>
    <row r="69" spans="1:11" x14ac:dyDescent="0.25">
      <c r="A69" t="s">
        <v>0</v>
      </c>
      <c r="B69" t="s">
        <v>2</v>
      </c>
    </row>
    <row r="70" spans="1:11" x14ac:dyDescent="0.25">
      <c r="A70" t="s">
        <v>76</v>
      </c>
      <c r="B70" t="s">
        <v>75</v>
      </c>
    </row>
    <row r="71" spans="1:11" x14ac:dyDescent="0.25">
      <c r="A71" t="s">
        <v>74</v>
      </c>
      <c r="B71" t="s">
        <v>73</v>
      </c>
    </row>
    <row r="72" spans="1:11" x14ac:dyDescent="0.25">
      <c r="A72" t="s">
        <v>72</v>
      </c>
      <c r="B72" t="s">
        <v>71</v>
      </c>
    </row>
    <row r="73" spans="1:11" x14ac:dyDescent="0.25">
      <c r="B73" t="s">
        <v>70</v>
      </c>
    </row>
    <row r="78" spans="1:11" x14ac:dyDescent="0.25">
      <c r="A78" s="2" t="s">
        <v>5</v>
      </c>
      <c r="B78" s="2" t="s">
        <v>6</v>
      </c>
      <c r="C78" s="2" t="s">
        <v>7</v>
      </c>
      <c r="D78" s="2" t="s">
        <v>8</v>
      </c>
      <c r="E78" s="2" t="s">
        <v>9</v>
      </c>
      <c r="F78" s="2" t="s">
        <v>10</v>
      </c>
      <c r="G78" s="2" t="s">
        <v>11</v>
      </c>
      <c r="H78" s="2" t="s">
        <v>12</v>
      </c>
      <c r="I78" s="2" t="s">
        <v>3</v>
      </c>
    </row>
    <row r="79" spans="1:11" x14ac:dyDescent="0.25">
      <c r="A79">
        <v>8</v>
      </c>
      <c r="B79">
        <v>0.49</v>
      </c>
      <c r="C79">
        <v>6</v>
      </c>
      <c r="D79">
        <v>20</v>
      </c>
      <c r="E79">
        <v>1</v>
      </c>
      <c r="F79">
        <v>23</v>
      </c>
      <c r="G79">
        <v>47</v>
      </c>
      <c r="H79">
        <v>68</v>
      </c>
      <c r="I79">
        <v>1268797</v>
      </c>
    </row>
    <row r="80" spans="1:11" x14ac:dyDescent="0.25">
      <c r="A80">
        <v>7</v>
      </c>
      <c r="B80">
        <v>0.98</v>
      </c>
      <c r="C80">
        <v>6</v>
      </c>
      <c r="D80">
        <v>10</v>
      </c>
      <c r="E80">
        <v>2</v>
      </c>
      <c r="F80">
        <v>40</v>
      </c>
      <c r="G80">
        <v>40</v>
      </c>
      <c r="H80">
        <v>51</v>
      </c>
      <c r="I80">
        <v>167904</v>
      </c>
    </row>
    <row r="81" spans="1:10" x14ac:dyDescent="0.25">
      <c r="A81">
        <v>9</v>
      </c>
      <c r="B81">
        <v>0.24</v>
      </c>
      <c r="C81">
        <v>6</v>
      </c>
      <c r="D81">
        <v>41</v>
      </c>
    </row>
    <row r="82" spans="1:10" x14ac:dyDescent="0.25">
      <c r="A82">
        <v>10</v>
      </c>
      <c r="B82">
        <v>0.12</v>
      </c>
      <c r="C82">
        <v>6</v>
      </c>
      <c r="D82">
        <v>43</v>
      </c>
      <c r="J82" s="14" t="s">
        <v>69</v>
      </c>
    </row>
    <row r="83" spans="1:10" x14ac:dyDescent="0.25">
      <c r="A83">
        <v>11</v>
      </c>
      <c r="B83">
        <v>0.06</v>
      </c>
      <c r="C83">
        <v>6</v>
      </c>
      <c r="D83">
        <v>167</v>
      </c>
    </row>
    <row r="86" spans="1:10" x14ac:dyDescent="0.25">
      <c r="A86" s="15" t="s">
        <v>78</v>
      </c>
      <c r="B86">
        <v>576088</v>
      </c>
    </row>
    <row r="87" spans="1:10" x14ac:dyDescent="0.25">
      <c r="A87" s="2" t="s">
        <v>13</v>
      </c>
      <c r="B87" s="2" t="s">
        <v>68</v>
      </c>
    </row>
    <row r="88" spans="1:10" x14ac:dyDescent="0.25">
      <c r="B88">
        <f>B86/4</f>
        <v>144022</v>
      </c>
    </row>
    <row r="89" spans="1:10" x14ac:dyDescent="0.25">
      <c r="B89">
        <v>576088</v>
      </c>
    </row>
    <row r="90" spans="1:10" x14ac:dyDescent="0.25">
      <c r="B90">
        <v>576088</v>
      </c>
    </row>
    <row r="91" spans="1:10" x14ac:dyDescent="0.25">
      <c r="B91">
        <v>576088</v>
      </c>
    </row>
    <row r="92" spans="1:10" x14ac:dyDescent="0.25">
      <c r="B92">
        <v>576088</v>
      </c>
    </row>
    <row r="94" spans="1:10" x14ac:dyDescent="0.25">
      <c r="A94" s="2" t="s">
        <v>18</v>
      </c>
      <c r="B94" s="2" t="s">
        <v>19</v>
      </c>
      <c r="C94" s="2" t="s">
        <v>67</v>
      </c>
    </row>
    <row r="95" spans="1:10" x14ac:dyDescent="0.25">
      <c r="A95">
        <v>12</v>
      </c>
      <c r="B95" s="11" t="s">
        <v>66</v>
      </c>
    </row>
    <row r="96" spans="1:10" x14ac:dyDescent="0.25">
      <c r="A96">
        <v>0</v>
      </c>
      <c r="B96">
        <v>1</v>
      </c>
    </row>
    <row r="97" spans="1:3" x14ac:dyDescent="0.25">
      <c r="A97">
        <v>0</v>
      </c>
      <c r="B97">
        <v>5</v>
      </c>
    </row>
    <row r="98" spans="1:3" x14ac:dyDescent="0.25">
      <c r="A98" s="2"/>
      <c r="B98" s="2"/>
    </row>
    <row r="99" spans="1:3" x14ac:dyDescent="0.25">
      <c r="A99" t="s">
        <v>65</v>
      </c>
      <c r="B99" t="s">
        <v>64</v>
      </c>
    </row>
    <row r="100" spans="1:3" x14ac:dyDescent="0.25">
      <c r="A100">
        <v>0</v>
      </c>
      <c r="B100">
        <v>0</v>
      </c>
    </row>
    <row r="101" spans="1:3" x14ac:dyDescent="0.25">
      <c r="A101">
        <v>-100</v>
      </c>
      <c r="B101">
        <f>-[1]Feuil1!DB3</f>
        <v>0</v>
      </c>
    </row>
    <row r="103" spans="1:3" x14ac:dyDescent="0.25">
      <c r="A103" s="2"/>
      <c r="B103" s="2"/>
    </row>
    <row r="104" spans="1:3" x14ac:dyDescent="0.25">
      <c r="A104">
        <v>20</v>
      </c>
      <c r="B104">
        <v>27</v>
      </c>
    </row>
    <row r="105" spans="1:3" x14ac:dyDescent="0.25">
      <c r="A105">
        <v>0</v>
      </c>
      <c r="B105">
        <v>0</v>
      </c>
    </row>
    <row r="106" spans="1:3" x14ac:dyDescent="0.25">
      <c r="A106">
        <v>154</v>
      </c>
      <c r="B106">
        <v>157</v>
      </c>
    </row>
    <row r="111" spans="1:3" x14ac:dyDescent="0.25">
      <c r="A111" s="2" t="s">
        <v>26</v>
      </c>
      <c r="B111" s="2" t="s">
        <v>27</v>
      </c>
      <c r="C111" s="2" t="s">
        <v>63</v>
      </c>
    </row>
    <row r="112" spans="1:3" x14ac:dyDescent="0.25">
      <c r="A112">
        <v>157</v>
      </c>
      <c r="B112">
        <f>POWER(10,([1]Feuil1!A45-137)/35.2)</f>
        <v>3.0405667743070608</v>
      </c>
      <c r="C112">
        <f>[1]Feuil1!A43/B112</f>
        <v>59.199489227143069</v>
      </c>
    </row>
    <row r="116" spans="1:6" x14ac:dyDescent="0.25">
      <c r="A116" s="2" t="s">
        <v>29</v>
      </c>
      <c r="B116" s="2" t="s">
        <v>62</v>
      </c>
      <c r="C116" s="2" t="s">
        <v>30</v>
      </c>
      <c r="D116" s="2" t="s">
        <v>31</v>
      </c>
    </row>
    <row r="117" spans="1:6" x14ac:dyDescent="0.25">
      <c r="A117">
        <v>43</v>
      </c>
      <c r="B117">
        <v>9644651</v>
      </c>
      <c r="C117">
        <v>25</v>
      </c>
      <c r="D117">
        <v>2411162</v>
      </c>
    </row>
    <row r="118" spans="1:6" x14ac:dyDescent="0.25">
      <c r="A118">
        <v>68</v>
      </c>
      <c r="B118">
        <v>6098823</v>
      </c>
      <c r="C118">
        <v>25</v>
      </c>
      <c r="D118">
        <v>1524705</v>
      </c>
    </row>
    <row r="119" spans="1:6" x14ac:dyDescent="0.25">
      <c r="A119">
        <v>99</v>
      </c>
      <c r="B119">
        <v>4189091</v>
      </c>
      <c r="C119">
        <v>15</v>
      </c>
      <c r="D119">
        <v>628363</v>
      </c>
    </row>
    <row r="120" spans="1:6" x14ac:dyDescent="0.25">
      <c r="A120">
        <v>411</v>
      </c>
      <c r="B120">
        <v>1009051</v>
      </c>
      <c r="C120">
        <v>15</v>
      </c>
      <c r="D120">
        <v>151358</v>
      </c>
    </row>
    <row r="121" spans="1:6" x14ac:dyDescent="0.25">
      <c r="A121">
        <v>544</v>
      </c>
      <c r="B121">
        <v>762352</v>
      </c>
      <c r="C121">
        <v>20</v>
      </c>
      <c r="D121">
        <v>152470</v>
      </c>
    </row>
    <row r="122" spans="1:6" x14ac:dyDescent="0.25">
      <c r="C122" s="2" t="s">
        <v>35</v>
      </c>
      <c r="D122" s="4">
        <f>D117+D118+D119+D121+D120</f>
        <v>4868058</v>
      </c>
    </row>
    <row r="124" spans="1:6" x14ac:dyDescent="0.25">
      <c r="A124" s="2" t="s">
        <v>33</v>
      </c>
      <c r="B124" s="2" t="s">
        <v>34</v>
      </c>
      <c r="C124" s="2" t="s">
        <v>61</v>
      </c>
      <c r="D124" s="10" t="s">
        <v>60</v>
      </c>
      <c r="E124" s="10"/>
      <c r="F124" s="10"/>
    </row>
    <row r="125" spans="1:6" x14ac:dyDescent="0.25">
      <c r="A125">
        <f>576088/4</f>
        <v>144022</v>
      </c>
      <c r="B125">
        <v>3</v>
      </c>
      <c r="C125">
        <f>B125*12</f>
        <v>36</v>
      </c>
      <c r="D125" s="9">
        <f>A125*C125</f>
        <v>5184792</v>
      </c>
      <c r="E125" s="9"/>
      <c r="F125" s="9"/>
    </row>
    <row r="126" spans="1:6" x14ac:dyDescent="0.25">
      <c r="A126">
        <f>576088</f>
        <v>576088</v>
      </c>
      <c r="B126">
        <v>12</v>
      </c>
      <c r="C126">
        <f>B126*12</f>
        <v>144</v>
      </c>
      <c r="D126" s="9">
        <f>A126*C126</f>
        <v>82956672</v>
      </c>
      <c r="E126" s="9"/>
      <c r="F126" s="9"/>
    </row>
    <row r="127" spans="1:6" x14ac:dyDescent="0.25">
      <c r="A127">
        <f>576088/4</f>
        <v>144022</v>
      </c>
      <c r="B127">
        <v>6</v>
      </c>
      <c r="C127">
        <f>B127*12</f>
        <v>72</v>
      </c>
      <c r="D127" s="9">
        <f>A127*C127</f>
        <v>10369584</v>
      </c>
      <c r="E127" s="9"/>
      <c r="F127" s="9"/>
    </row>
    <row r="128" spans="1:6" x14ac:dyDescent="0.25">
      <c r="A128">
        <f>576088/4</f>
        <v>144022</v>
      </c>
      <c r="B128">
        <v>6</v>
      </c>
      <c r="C128">
        <f>B128*12</f>
        <v>72</v>
      </c>
      <c r="D128" s="9">
        <f>A128*C128</f>
        <v>10369584</v>
      </c>
      <c r="E128" s="9"/>
      <c r="F128" s="9"/>
    </row>
    <row r="129" spans="1:6" x14ac:dyDescent="0.25">
      <c r="A129">
        <f>576088/4</f>
        <v>144022</v>
      </c>
      <c r="B129">
        <v>0.33</v>
      </c>
      <c r="C129">
        <f>B129*12</f>
        <v>3.96</v>
      </c>
      <c r="D129" s="9">
        <f>A129*C129</f>
        <v>570327.12</v>
      </c>
      <c r="E129" s="9"/>
      <c r="F129" s="9"/>
    </row>
    <row r="130" spans="1:6" x14ac:dyDescent="0.25">
      <c r="C130" s="2" t="s">
        <v>59</v>
      </c>
      <c r="D130" s="4">
        <f>SUM(D125,D126,D127,D128,D129)</f>
        <v>109450959.12</v>
      </c>
    </row>
  </sheetData>
  <mergeCells count="7">
    <mergeCell ref="D128:F128"/>
    <mergeCell ref="D129:F129"/>
    <mergeCell ref="A67:G67"/>
    <mergeCell ref="D124:F124"/>
    <mergeCell ref="D125:F125"/>
    <mergeCell ref="D126:F126"/>
    <mergeCell ref="D127:F1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Manai Iheb</dc:creator>
  <cp:lastModifiedBy>Iheeb</cp:lastModifiedBy>
  <dcterms:created xsi:type="dcterms:W3CDTF">2019-11-18T07:50:15Z</dcterms:created>
  <dcterms:modified xsi:type="dcterms:W3CDTF">2021-11-23T13:48:37Z</dcterms:modified>
</cp:coreProperties>
</file>