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azurreo.sharepoint.com/sites/Az-Internalprojects-IMMO-IA/Shared Documents/IMMO-IA/"/>
    </mc:Choice>
  </mc:AlternateContent>
  <xr:revisionPtr revIDLastSave="955" documentId="8_{1D0C5B1B-E2C3-7C40-B7B2-A52E4011A01A}" xr6:coauthVersionLast="47" xr6:coauthVersionMax="47" xr10:uidLastSave="{2C85AA72-3256-804C-9D36-BB4263040C57}"/>
  <bookViews>
    <workbookView xWindow="35340" yWindow="2440" windowWidth="25420" windowHeight="24760" xr2:uid="{00000000-000D-0000-FFFF-FFFF00000000}"/>
  </bookViews>
  <sheets>
    <sheet name="Projet" sheetId="1" r:id="rId1"/>
    <sheet name="Tbl Amort" sheetId="3" r:id="rId2"/>
    <sheet name="Liens" sheetId="6" r:id="rId3"/>
    <sheet name="Params" sheetId="5" r:id="rId4"/>
  </sheets>
  <externalReferences>
    <externalReference r:id="rId5"/>
  </externalReferences>
  <definedNames>
    <definedName name="Beg_Bal">#REF!</definedName>
    <definedName name="End_Bal">'[1]Tableau d''amortissement'!$I$19:$I$378</definedName>
    <definedName name="Extra_Pay">#REF!</definedName>
    <definedName name="Header_Row">ROW('[1]Tableau d''amortissement'!$18:$18)</definedName>
    <definedName name="Int">#REF!</definedName>
    <definedName name="Interest_Rate">'[1]Tableau d''amortissement'!$D$6</definedName>
    <definedName name="Last_Row">IF(Values_Entered,Header_Row+Number_of_Payments,Header_Row)</definedName>
    <definedName name="Loan_Amount">'[1]Tableau d''amortissement'!$D$5</definedName>
    <definedName name="Loan_Start">'[1]Tableau d''amortissement'!$D$9</definedName>
    <definedName name="Loan_Years">'[1]Tableau d''amortissement'!$D$7</definedName>
    <definedName name="Num_Pmt_Per_Year">#REF!</definedName>
    <definedName name="Number_of_Payments">MATCH(0.01,End_Bal,-1)+1</definedName>
    <definedName name="Pay_Num">#REF!</definedName>
    <definedName name="Princ">#REF!</definedName>
    <definedName name="Sched_Pay">#REF!</definedName>
    <definedName name="Scheduled_Extra_Payments">#REF!</definedName>
    <definedName name="Scheduled_Monthly_Payment">#REF!</definedName>
    <definedName name="Total_Pay">#REF!</definedName>
    <definedName name="Values_Entered">IF(Loan_Amount*Interest_Rate*Loan_Years*Loan_Start&gt;0,1,0)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C17" i="1"/>
  <c r="F29" i="1"/>
  <c r="F30" i="1"/>
  <c r="F32" i="1"/>
  <c r="F33" i="1"/>
  <c r="F34" i="1"/>
  <c r="C44" i="1"/>
  <c r="C28" i="1"/>
  <c r="C30" i="1"/>
  <c r="I9" i="1"/>
  <c r="F27" i="1"/>
  <c r="I38" i="1"/>
  <c r="H38" i="1"/>
  <c r="C18" i="1"/>
  <c r="I33" i="1"/>
  <c r="I34" i="1"/>
  <c r="C32" i="1"/>
  <c r="C4" i="3"/>
  <c r="C6" i="3"/>
  <c r="C20" i="1"/>
  <c r="I37" i="1"/>
  <c r="F10" i="1"/>
  <c r="C39" i="1"/>
  <c r="I42" i="1"/>
  <c r="F38" i="1"/>
  <c r="I27" i="1"/>
  <c r="C9" i="1"/>
  <c r="F43" i="1"/>
  <c r="F44" i="1"/>
  <c r="I41" i="1"/>
  <c r="H35" i="1"/>
  <c r="H36" i="1"/>
  <c r="H37" i="1"/>
  <c r="H39" i="1"/>
  <c r="H42" i="1"/>
  <c r="H41" i="1"/>
  <c r="I21" i="1"/>
  <c r="C31" i="1"/>
  <c r="C33" i="1"/>
  <c r="I18" i="1"/>
  <c r="I17" i="1"/>
  <c r="F19" i="1"/>
  <c r="I36" i="1"/>
  <c r="C5" i="3"/>
  <c r="F18" i="1"/>
  <c r="G131" i="3"/>
  <c r="I32" i="1"/>
  <c r="G152" i="3"/>
  <c r="G123" i="3"/>
  <c r="G61" i="3"/>
  <c r="G183" i="3"/>
  <c r="G119" i="3"/>
  <c r="G302" i="3"/>
  <c r="G139" i="3"/>
  <c r="G37" i="3"/>
  <c r="G164" i="3"/>
  <c r="G22" i="3"/>
  <c r="G66" i="3"/>
  <c r="G143" i="3"/>
  <c r="G45" i="3"/>
  <c r="G116" i="3"/>
  <c r="G20" i="3"/>
  <c r="G34" i="3"/>
  <c r="G107" i="3"/>
  <c r="G111" i="3"/>
  <c r="G168" i="3"/>
  <c r="G99" i="3"/>
  <c r="G155" i="3"/>
  <c r="G51" i="3"/>
  <c r="G58" i="3"/>
  <c r="F12" i="3"/>
  <c r="F17" i="3"/>
  <c r="F23" i="3"/>
  <c r="F28" i="3"/>
  <c r="F33" i="3"/>
  <c r="F39" i="3"/>
  <c r="F44" i="3"/>
  <c r="F49" i="3"/>
  <c r="F55" i="3"/>
  <c r="F60" i="3"/>
  <c r="F65" i="3"/>
  <c r="F71" i="3"/>
  <c r="F76" i="3"/>
  <c r="F81" i="3"/>
  <c r="F87" i="3"/>
  <c r="F92" i="3"/>
  <c r="F97" i="3"/>
  <c r="F103" i="3"/>
  <c r="F108" i="3"/>
  <c r="F113" i="3"/>
  <c r="F119" i="3"/>
  <c r="F124" i="3"/>
  <c r="F129" i="3"/>
  <c r="D77" i="3"/>
  <c r="G156" i="3"/>
  <c r="F186" i="3"/>
  <c r="D303" i="3"/>
  <c r="G246" i="3"/>
  <c r="F244" i="3"/>
  <c r="F236" i="3"/>
  <c r="G120" i="3"/>
  <c r="D174" i="3"/>
  <c r="D18" i="3"/>
  <c r="D90" i="3"/>
  <c r="D158" i="3"/>
  <c r="G17" i="3"/>
  <c r="F204" i="3"/>
  <c r="D65" i="3"/>
  <c r="G265" i="3"/>
  <c r="D114" i="3"/>
  <c r="F276" i="3"/>
  <c r="G53" i="3"/>
  <c r="D181" i="3"/>
  <c r="D16" i="3"/>
  <c r="G238" i="3"/>
  <c r="D30" i="3"/>
  <c r="D138" i="3"/>
  <c r="D94" i="3"/>
  <c r="G83" i="3"/>
  <c r="F228" i="3"/>
  <c r="D36" i="3"/>
  <c r="G140" i="3"/>
  <c r="D50" i="3"/>
  <c r="G257" i="3"/>
  <c r="F159" i="3"/>
  <c r="F13" i="3"/>
  <c r="F19" i="3"/>
  <c r="F24" i="3"/>
  <c r="F29" i="3"/>
  <c r="F35" i="3"/>
  <c r="F40" i="3"/>
  <c r="F45" i="3"/>
  <c r="F51" i="3"/>
  <c r="F56" i="3"/>
  <c r="F61" i="3"/>
  <c r="F67" i="3"/>
  <c r="F72" i="3"/>
  <c r="F77" i="3"/>
  <c r="F83" i="3"/>
  <c r="F88" i="3"/>
  <c r="F93" i="3"/>
  <c r="F99" i="3"/>
  <c r="F104" i="3"/>
  <c r="F109" i="3"/>
  <c r="F115" i="3"/>
  <c r="F120" i="3"/>
  <c r="F125" i="3"/>
  <c r="F131" i="3"/>
  <c r="D287" i="3"/>
  <c r="G305" i="3"/>
  <c r="D170" i="3"/>
  <c r="G42" i="3"/>
  <c r="G180" i="3"/>
  <c r="D85" i="3"/>
  <c r="D153" i="3"/>
  <c r="G46" i="3"/>
  <c r="G124" i="3"/>
  <c r="G217" i="3"/>
  <c r="D51" i="3"/>
  <c r="G148" i="3"/>
  <c r="G48" i="3"/>
  <c r="G38" i="3"/>
  <c r="F257" i="3"/>
  <c r="G44" i="3"/>
  <c r="D63" i="3"/>
  <c r="G67" i="3"/>
  <c r="G72" i="3"/>
  <c r="F281" i="3"/>
  <c r="F162" i="3"/>
  <c r="G92" i="3"/>
  <c r="D66" i="3"/>
  <c r="D279" i="3"/>
  <c r="F179" i="3"/>
  <c r="G135" i="3"/>
  <c r="F151" i="3"/>
  <c r="G41" i="3"/>
  <c r="G273" i="3"/>
  <c r="D197" i="3"/>
  <c r="D55" i="3"/>
  <c r="E55" i="3"/>
  <c r="D43" i="3"/>
  <c r="G52" i="3"/>
  <c r="D193" i="3"/>
  <c r="G25" i="3"/>
  <c r="D194" i="3"/>
  <c r="D126" i="3"/>
  <c r="F292" i="3"/>
  <c r="G35" i="3"/>
  <c r="D301" i="3"/>
  <c r="G215" i="3"/>
  <c r="F243" i="3"/>
  <c r="F134" i="3"/>
  <c r="G80" i="3"/>
  <c r="D273" i="3"/>
  <c r="G300" i="3"/>
  <c r="F215" i="3"/>
  <c r="D81" i="3"/>
  <c r="E81" i="3"/>
  <c r="D150" i="3"/>
  <c r="F250" i="3"/>
  <c r="D278" i="3"/>
  <c r="D165" i="3"/>
  <c r="G68" i="3"/>
  <c r="G270" i="3"/>
  <c r="D239" i="3"/>
  <c r="G151" i="3"/>
  <c r="D26" i="3"/>
  <c r="F15" i="3"/>
  <c r="F20" i="3"/>
  <c r="F25" i="3"/>
  <c r="F31" i="3"/>
  <c r="F36" i="3"/>
  <c r="F41" i="3"/>
  <c r="F47" i="3"/>
  <c r="F52" i="3"/>
  <c r="F57" i="3"/>
  <c r="F63" i="3"/>
  <c r="F68" i="3"/>
  <c r="F73" i="3"/>
  <c r="F79" i="3"/>
  <c r="F84" i="3"/>
  <c r="F89" i="3"/>
  <c r="F95" i="3"/>
  <c r="F100" i="3"/>
  <c r="F105" i="3"/>
  <c r="F111" i="3"/>
  <c r="F116" i="3"/>
  <c r="F121" i="3"/>
  <c r="F127" i="3"/>
  <c r="D39" i="3"/>
  <c r="E39" i="3"/>
  <c r="G13" i="3"/>
  <c r="D106" i="3"/>
  <c r="G233" i="3"/>
  <c r="G147" i="3"/>
  <c r="F170" i="3"/>
  <c r="G26" i="3"/>
  <c r="D23" i="3"/>
  <c r="G241" i="3"/>
  <c r="F16" i="3"/>
  <c r="F21" i="3"/>
  <c r="F27" i="3"/>
  <c r="F32" i="3"/>
  <c r="F37" i="3"/>
  <c r="F43" i="3"/>
  <c r="F48" i="3"/>
  <c r="F53" i="3"/>
  <c r="F59" i="3"/>
  <c r="F64" i="3"/>
  <c r="F69" i="3"/>
  <c r="F75" i="3"/>
  <c r="F80" i="3"/>
  <c r="F85" i="3"/>
  <c r="F91" i="3"/>
  <c r="F96" i="3"/>
  <c r="F101" i="3"/>
  <c r="F107" i="3"/>
  <c r="F112" i="3"/>
  <c r="F117" i="3"/>
  <c r="F123" i="3"/>
  <c r="F128" i="3"/>
  <c r="D24" i="3"/>
  <c r="G278" i="3"/>
  <c r="D101" i="3"/>
  <c r="D59" i="3"/>
  <c r="G136" i="3"/>
  <c r="D62" i="3"/>
  <c r="F297" i="3"/>
  <c r="D31" i="3"/>
  <c r="G88" i="3"/>
  <c r="G91" i="3"/>
  <c r="D154" i="3"/>
  <c r="D73" i="3"/>
  <c r="G115" i="3"/>
  <c r="F167" i="3"/>
  <c r="D255" i="3"/>
  <c r="G57" i="3"/>
  <c r="D178" i="3"/>
  <c r="D70" i="3"/>
  <c r="D268" i="3"/>
  <c r="G95" i="3"/>
  <c r="D137" i="3"/>
  <c r="D110" i="3"/>
  <c r="G167" i="3"/>
  <c r="D212" i="3"/>
  <c r="D54" i="3"/>
  <c r="G225" i="3"/>
  <c r="G127" i="3"/>
  <c r="D185" i="3"/>
  <c r="D300" i="3"/>
  <c r="G21" i="3"/>
  <c r="D162" i="3"/>
  <c r="E162" i="3"/>
  <c r="D109" i="3"/>
  <c r="G132" i="3"/>
  <c r="D207" i="3"/>
  <c r="G79" i="3"/>
  <c r="G32" i="3"/>
  <c r="G76" i="3"/>
  <c r="F166" i="3"/>
  <c r="G163" i="3"/>
  <c r="D89" i="3"/>
  <c r="F139" i="3"/>
  <c r="F258" i="3"/>
  <c r="D286" i="3"/>
  <c r="G200" i="3"/>
  <c r="D21" i="3"/>
  <c r="F305" i="3"/>
  <c r="F230" i="3"/>
  <c r="D258" i="3"/>
  <c r="D120" i="3"/>
  <c r="D17" i="3"/>
  <c r="E17" i="3"/>
  <c r="D293" i="3"/>
  <c r="G207" i="3"/>
  <c r="D236" i="3"/>
  <c r="D28" i="3"/>
  <c r="G14" i="3"/>
  <c r="F146" i="3"/>
  <c r="D295" i="3"/>
  <c r="G100" i="3"/>
  <c r="F217" i="3"/>
  <c r="G191" i="3"/>
  <c r="G56" i="3"/>
  <c r="G49" i="3"/>
  <c r="G286" i="3"/>
  <c r="G103" i="3"/>
  <c r="D117" i="3"/>
  <c r="F201" i="3"/>
  <c r="D44" i="3"/>
  <c r="E44" i="3"/>
  <c r="D15" i="3"/>
  <c r="E15" i="3"/>
  <c r="D237" i="3"/>
  <c r="D92" i="3"/>
  <c r="F294" i="3"/>
  <c r="G236" i="3"/>
  <c r="D69" i="3"/>
  <c r="E69" i="3"/>
  <c r="F299" i="3"/>
  <c r="G179" i="3"/>
  <c r="G60" i="3"/>
  <c r="G70" i="3"/>
  <c r="G16" i="3"/>
  <c r="G160" i="3"/>
  <c r="D253" i="3"/>
  <c r="G280" i="3"/>
  <c r="D76" i="3"/>
  <c r="G28" i="3"/>
  <c r="F311" i="3"/>
  <c r="D225" i="3"/>
  <c r="G252" i="3"/>
  <c r="G82" i="3"/>
  <c r="G43" i="3"/>
  <c r="G287" i="3"/>
  <c r="F202" i="3"/>
  <c r="D186" i="3"/>
  <c r="G184" i="3"/>
  <c r="D105" i="3"/>
  <c r="E105" i="3"/>
  <c r="D285" i="3"/>
  <c r="F227" i="3"/>
  <c r="D37" i="3"/>
  <c r="F214" i="3"/>
  <c r="G114" i="3"/>
  <c r="F234" i="3"/>
  <c r="G224" i="3"/>
  <c r="D60" i="3"/>
  <c r="G198" i="3"/>
  <c r="G259" i="3"/>
  <c r="F287" i="3"/>
  <c r="D202" i="3"/>
  <c r="F177" i="3"/>
  <c r="G81" i="3"/>
  <c r="F188" i="3"/>
  <c r="D204" i="3"/>
  <c r="E204" i="3"/>
  <c r="G206" i="3"/>
  <c r="F194" i="3"/>
  <c r="D25" i="3"/>
  <c r="D269" i="3"/>
  <c r="F211" i="3"/>
  <c r="D220" i="3"/>
  <c r="G268" i="3"/>
  <c r="G27" i="3"/>
  <c r="G288" i="3"/>
  <c r="D198" i="3"/>
  <c r="D52" i="3"/>
  <c r="F254" i="3"/>
  <c r="F303" i="3"/>
  <c r="F239" i="3"/>
  <c r="D140" i="3"/>
  <c r="F253" i="3"/>
  <c r="D151" i="3"/>
  <c r="D275" i="3"/>
  <c r="F189" i="3"/>
  <c r="D310" i="3"/>
  <c r="F136" i="3"/>
  <c r="D203" i="3"/>
  <c r="G222" i="3"/>
  <c r="D228" i="3"/>
  <c r="D157" i="3"/>
  <c r="F306" i="3"/>
  <c r="G248" i="3"/>
  <c r="G15" i="3"/>
  <c r="D306" i="3"/>
  <c r="D33" i="3"/>
  <c r="G255" i="3"/>
  <c r="F235" i="3"/>
  <c r="D244" i="3"/>
  <c r="G64" i="3"/>
  <c r="F147" i="3"/>
  <c r="G187" i="3"/>
  <c r="D58" i="3"/>
  <c r="D260" i="3"/>
  <c r="D121" i="3"/>
  <c r="G214" i="3"/>
  <c r="G196" i="3"/>
  <c r="G63" i="3"/>
  <c r="F307" i="3"/>
  <c r="D72" i="3"/>
  <c r="G251" i="3"/>
  <c r="G98" i="3"/>
  <c r="F273" i="3"/>
  <c r="F212" i="3"/>
  <c r="F135" i="3"/>
  <c r="D146" i="3"/>
  <c r="F138" i="3"/>
  <c r="G19" i="3"/>
  <c r="G294" i="3"/>
  <c r="G231" i="3"/>
  <c r="F259" i="3"/>
  <c r="G118" i="3"/>
  <c r="G47" i="3"/>
  <c r="D289" i="3"/>
  <c r="G203" i="3"/>
  <c r="F231" i="3"/>
  <c r="D104" i="3"/>
  <c r="D86" i="3"/>
  <c r="F266" i="3"/>
  <c r="D294" i="3"/>
  <c r="G29" i="3"/>
  <c r="G75" i="3"/>
  <c r="G104" i="3"/>
  <c r="G36" i="3"/>
  <c r="F242" i="3"/>
  <c r="G86" i="3"/>
  <c r="G144" i="3"/>
  <c r="G284" i="3"/>
  <c r="D97" i="3"/>
  <c r="G304" i="3"/>
  <c r="F203" i="3"/>
  <c r="D34" i="3"/>
  <c r="F302" i="3"/>
  <c r="F238" i="3"/>
  <c r="D266" i="3"/>
  <c r="E266" i="3"/>
  <c r="G90" i="3"/>
  <c r="D200" i="3"/>
  <c r="D103" i="3"/>
  <c r="G221" i="3"/>
  <c r="G33" i="3"/>
  <c r="D189" i="3"/>
  <c r="F225" i="3"/>
  <c r="F226" i="3"/>
  <c r="G102" i="3"/>
  <c r="G283" i="3"/>
  <c r="D226" i="3"/>
  <c r="G303" i="3"/>
  <c r="D262" i="3"/>
  <c r="G94" i="3"/>
  <c r="D13" i="3"/>
  <c r="F241" i="3"/>
  <c r="D233" i="3"/>
  <c r="D218" i="3"/>
  <c r="F161" i="3"/>
  <c r="D296" i="3"/>
  <c r="F172" i="3"/>
  <c r="F309" i="3"/>
  <c r="G93" i="3"/>
  <c r="G157" i="3"/>
  <c r="G59" i="3"/>
  <c r="D271" i="3"/>
  <c r="F182" i="3"/>
  <c r="G249" i="3"/>
  <c r="G263" i="3"/>
  <c r="D206" i="3"/>
  <c r="G262" i="3"/>
  <c r="F263" i="3"/>
  <c r="D213" i="3"/>
  <c r="D214" i="3"/>
  <c r="F142" i="3"/>
  <c r="G71" i="3"/>
  <c r="F270" i="3"/>
  <c r="D298" i="3"/>
  <c r="G212" i="3"/>
  <c r="G166" i="3"/>
  <c r="G87" i="3"/>
  <c r="G172" i="3"/>
  <c r="G297" i="3"/>
  <c r="F260" i="3"/>
  <c r="F300" i="3"/>
  <c r="D199" i="3"/>
  <c r="D122" i="3"/>
  <c r="F154" i="3"/>
  <c r="G201" i="3"/>
  <c r="D252" i="3"/>
  <c r="G264" i="3"/>
  <c r="D209" i="3"/>
  <c r="D145" i="3"/>
  <c r="G271" i="3"/>
  <c r="G50" i="3"/>
  <c r="D47" i="3"/>
  <c r="G30" i="3"/>
  <c r="D177" i="3"/>
  <c r="D41" i="3"/>
  <c r="G295" i="3"/>
  <c r="F210" i="3"/>
  <c r="D238" i="3"/>
  <c r="D64" i="3"/>
  <c r="D102" i="3"/>
  <c r="G267" i="3"/>
  <c r="F295" i="3"/>
  <c r="D129" i="3"/>
  <c r="E129" i="3"/>
  <c r="F171" i="3"/>
  <c r="D245" i="3"/>
  <c r="F178" i="3"/>
  <c r="D133" i="3"/>
  <c r="G195" i="3"/>
  <c r="D53" i="3"/>
  <c r="G199" i="3"/>
  <c r="F150" i="3"/>
  <c r="G299" i="3"/>
  <c r="D242" i="3"/>
  <c r="G230" i="3"/>
  <c r="F267" i="3"/>
  <c r="G110" i="3"/>
  <c r="D29" i="3"/>
  <c r="D281" i="3"/>
  <c r="E281" i="3"/>
  <c r="D217" i="3"/>
  <c r="E217" i="3"/>
  <c r="G244" i="3"/>
  <c r="D112" i="3"/>
  <c r="E112" i="3"/>
  <c r="G242" i="3"/>
  <c r="G145" i="3"/>
  <c r="F264" i="3"/>
  <c r="D223" i="3"/>
  <c r="D149" i="3"/>
  <c r="G281" i="3"/>
  <c r="G54" i="3"/>
  <c r="G96" i="3"/>
  <c r="G296" i="3"/>
  <c r="D241" i="3"/>
  <c r="D88" i="3"/>
  <c r="D261" i="3"/>
  <c r="G240" i="3"/>
  <c r="D116" i="3"/>
  <c r="E116" i="3"/>
  <c r="D61" i="3"/>
  <c r="D297" i="3"/>
  <c r="D282" i="3"/>
  <c r="G74" i="3"/>
  <c r="G182" i="3"/>
  <c r="D87" i="3"/>
  <c r="G193" i="3"/>
  <c r="G146" i="3"/>
  <c r="D224" i="3"/>
  <c r="D115" i="3"/>
  <c r="D179" i="3"/>
  <c r="G40" i="3"/>
  <c r="D141" i="3"/>
  <c r="D27" i="3"/>
  <c r="E27" i="3"/>
  <c r="F284" i="3"/>
  <c r="D221" i="3"/>
  <c r="D108" i="3"/>
  <c r="F278" i="3"/>
  <c r="G220" i="3"/>
  <c r="G128" i="3"/>
  <c r="F283" i="3"/>
  <c r="D14" i="3"/>
  <c r="F155" i="3"/>
  <c r="D249" i="3"/>
  <c r="G276" i="3"/>
  <c r="D80" i="3"/>
  <c r="D188" i="3"/>
  <c r="G306" i="3"/>
  <c r="G289" i="3"/>
  <c r="G175" i="3"/>
  <c r="F220" i="3"/>
  <c r="F174" i="3"/>
  <c r="D78" i="3"/>
  <c r="G308" i="3"/>
  <c r="G84" i="3"/>
  <c r="D71" i="3"/>
  <c r="F252" i="3"/>
  <c r="G279" i="3"/>
  <c r="D222" i="3"/>
  <c r="D166" i="3"/>
  <c r="F279" i="3"/>
  <c r="G12" i="3"/>
  <c r="D229" i="3"/>
  <c r="D67" i="3"/>
  <c r="G209" i="3"/>
  <c r="D190" i="3"/>
  <c r="F274" i="3"/>
  <c r="D302" i="3"/>
  <c r="G216" i="3"/>
  <c r="F187" i="3"/>
  <c r="F246" i="3"/>
  <c r="D274" i="3"/>
  <c r="D210" i="3"/>
  <c r="D22" i="3"/>
  <c r="G309" i="3"/>
  <c r="G223" i="3"/>
  <c r="G65" i="3"/>
  <c r="F268" i="3"/>
  <c r="D82" i="3"/>
  <c r="F143" i="3"/>
  <c r="F209" i="3"/>
  <c r="D270" i="3"/>
  <c r="E270" i="3"/>
  <c r="D19" i="3"/>
  <c r="D257" i="3"/>
  <c r="F199" i="3"/>
  <c r="D277" i="3"/>
  <c r="D246" i="3"/>
  <c r="D132" i="3"/>
  <c r="G112" i="3"/>
  <c r="D309" i="3"/>
  <c r="F223" i="3"/>
  <c r="D156" i="3"/>
  <c r="F285" i="3"/>
  <c r="D167" i="3"/>
  <c r="D307" i="3"/>
  <c r="D247" i="3"/>
  <c r="D12" i="3"/>
  <c r="D263" i="3"/>
  <c r="G159" i="3"/>
  <c r="F308" i="3"/>
  <c r="D254" i="3"/>
  <c r="G55" i="3"/>
  <c r="F198" i="3"/>
  <c r="G130" i="3"/>
  <c r="F218" i="3"/>
  <c r="F219" i="3"/>
  <c r="F137" i="3"/>
  <c r="D134" i="3"/>
  <c r="G275" i="3"/>
  <c r="G211" i="3"/>
  <c r="G260" i="3"/>
  <c r="D96" i="3"/>
  <c r="G210" i="3"/>
  <c r="G129" i="3"/>
  <c r="F232" i="3"/>
  <c r="D168" i="3"/>
  <c r="G266" i="3"/>
  <c r="F158" i="3"/>
  <c r="G108" i="3"/>
  <c r="G254" i="3"/>
  <c r="D118" i="3"/>
  <c r="F291" i="3"/>
  <c r="G235" i="3"/>
  <c r="D136" i="3"/>
  <c r="F298" i="3"/>
  <c r="G256" i="3"/>
  <c r="G39" i="3"/>
  <c r="F206" i="3"/>
  <c r="F145" i="3"/>
  <c r="D135" i="3"/>
  <c r="D243" i="3"/>
  <c r="F173" i="3"/>
  <c r="G77" i="3"/>
  <c r="G18" i="3"/>
  <c r="G62" i="3"/>
  <c r="D57" i="3"/>
  <c r="D161" i="3"/>
  <c r="D205" i="3"/>
  <c r="D56" i="3"/>
  <c r="G219" i="3"/>
  <c r="D113" i="3"/>
  <c r="E113" i="3"/>
  <c r="G239" i="3"/>
  <c r="D230" i="3"/>
  <c r="D68" i="3"/>
  <c r="D45" i="3"/>
  <c r="D265" i="3"/>
  <c r="G228" i="3"/>
  <c r="G150" i="3"/>
  <c r="G274" i="3"/>
  <c r="G161" i="3"/>
  <c r="F296" i="3"/>
  <c r="D235" i="3"/>
  <c r="D180" i="3"/>
  <c r="F148" i="3"/>
  <c r="G269" i="3"/>
  <c r="G186" i="3"/>
  <c r="D91" i="3"/>
  <c r="G197" i="3"/>
  <c r="G117" i="3"/>
  <c r="G202" i="3"/>
  <c r="G189" i="3"/>
  <c r="D164" i="3"/>
  <c r="F301" i="3"/>
  <c r="G153" i="3"/>
  <c r="F280" i="3"/>
  <c r="F229" i="3"/>
  <c r="F160" i="3"/>
  <c r="G298" i="3"/>
  <c r="D267" i="3"/>
  <c r="G190" i="3"/>
  <c r="D95" i="3"/>
  <c r="G205" i="3"/>
  <c r="D176" i="3"/>
  <c r="G101" i="3"/>
  <c r="D187" i="3"/>
  <c r="F304" i="3"/>
  <c r="D83" i="3"/>
  <c r="G277" i="3"/>
  <c r="D196" i="3"/>
  <c r="F164" i="3"/>
  <c r="G138" i="3"/>
  <c r="G250" i="3"/>
  <c r="F192" i="3"/>
  <c r="G78" i="3"/>
  <c r="D284" i="3"/>
  <c r="F255" i="3"/>
  <c r="F221" i="3"/>
  <c r="F156" i="3"/>
  <c r="G285" i="3"/>
  <c r="G194" i="3"/>
  <c r="D99" i="3"/>
  <c r="F184" i="3"/>
  <c r="G188" i="3"/>
  <c r="G171" i="3"/>
  <c r="G69" i="3"/>
  <c r="D182" i="3"/>
  <c r="E182" i="3"/>
  <c r="F275" i="3"/>
  <c r="G31" i="3"/>
  <c r="D290" i="3"/>
  <c r="D49" i="3"/>
  <c r="D311" i="3"/>
  <c r="E311" i="3"/>
  <c r="G208" i="3"/>
  <c r="G176" i="3"/>
  <c r="G243" i="3"/>
  <c r="G292" i="3"/>
  <c r="F207" i="3"/>
  <c r="D172" i="3"/>
  <c r="G97" i="3"/>
  <c r="D183" i="3"/>
  <c r="F141" i="3"/>
  <c r="F288" i="3"/>
  <c r="F205" i="3"/>
  <c r="G105" i="3"/>
  <c r="G169" i="3"/>
  <c r="D144" i="3"/>
  <c r="G218" i="3"/>
  <c r="G133" i="3"/>
  <c r="F240" i="3"/>
  <c r="G181" i="3"/>
  <c r="D288" i="3"/>
  <c r="G245" i="3"/>
  <c r="F185" i="3"/>
  <c r="G89" i="3"/>
  <c r="D175" i="3"/>
  <c r="F149" i="3"/>
  <c r="D272" i="3"/>
  <c r="F208" i="3"/>
  <c r="G109" i="3"/>
  <c r="F310" i="3"/>
  <c r="G226" i="3"/>
  <c r="G137" i="3"/>
  <c r="F248" i="3"/>
  <c r="F197" i="3"/>
  <c r="D123" i="3"/>
  <c r="F133" i="3"/>
  <c r="D100" i="3"/>
  <c r="G291" i="3"/>
  <c r="D234" i="3"/>
  <c r="D264" i="3"/>
  <c r="G177" i="3"/>
  <c r="D291" i="3"/>
  <c r="G234" i="3"/>
  <c r="G141" i="3"/>
  <c r="G213" i="3"/>
  <c r="G311" i="3"/>
  <c r="D130" i="3"/>
  <c r="D38" i="3"/>
  <c r="F290" i="3"/>
  <c r="G232" i="3"/>
  <c r="D305" i="3"/>
  <c r="F247" i="3"/>
  <c r="G192" i="3"/>
  <c r="G272" i="3"/>
  <c r="D84" i="3"/>
  <c r="G24" i="3"/>
  <c r="G307" i="3"/>
  <c r="F222" i="3"/>
  <c r="F271" i="3"/>
  <c r="G106" i="3"/>
  <c r="F193" i="3"/>
  <c r="D119" i="3"/>
  <c r="D211" i="3"/>
  <c r="D184" i="3"/>
  <c r="D131" i="3"/>
  <c r="G134" i="3"/>
  <c r="D248" i="3"/>
  <c r="D127" i="3"/>
  <c r="D191" i="3"/>
  <c r="F165" i="3"/>
  <c r="F261" i="3"/>
  <c r="D155" i="3"/>
  <c r="E155" i="3"/>
  <c r="D283" i="3"/>
  <c r="D251" i="3"/>
  <c r="D147" i="3"/>
  <c r="D299" i="3"/>
  <c r="E299" i="3"/>
  <c r="D216" i="3"/>
  <c r="D111" i="3"/>
  <c r="F196" i="3"/>
  <c r="G170" i="3"/>
  <c r="D75" i="3"/>
  <c r="G162" i="3"/>
  <c r="F152" i="3"/>
  <c r="D148" i="3"/>
  <c r="F269" i="3"/>
  <c r="D159" i="3"/>
  <c r="G310" i="3"/>
  <c r="D240" i="3"/>
  <c r="F144" i="3"/>
  <c r="D219" i="3"/>
  <c r="G178" i="3"/>
  <c r="G227" i="3"/>
  <c r="G122" i="3"/>
  <c r="G113" i="3"/>
  <c r="F200" i="3"/>
  <c r="D152" i="3"/>
  <c r="F277" i="3"/>
  <c r="D163" i="3"/>
  <c r="F256" i="3"/>
  <c r="D173" i="3"/>
  <c r="D32" i="3"/>
  <c r="F191" i="3"/>
  <c r="G247" i="3"/>
  <c r="D124" i="3"/>
  <c r="E124" i="3"/>
  <c r="F262" i="3"/>
  <c r="G204" i="3"/>
  <c r="F282" i="3"/>
  <c r="F251" i="3"/>
  <c r="G126" i="3"/>
  <c r="G23" i="3"/>
  <c r="F286" i="3"/>
  <c r="D201" i="3"/>
  <c r="E201" i="3"/>
  <c r="D250" i="3"/>
  <c r="D128" i="3"/>
  <c r="E128" i="3"/>
  <c r="D232" i="3"/>
  <c r="F140" i="3"/>
  <c r="G253" i="3"/>
  <c r="D256" i="3"/>
  <c r="G173" i="3"/>
  <c r="G158" i="3"/>
  <c r="G290" i="3"/>
  <c r="D227" i="3"/>
  <c r="D304" i="3"/>
  <c r="F176" i="3"/>
  <c r="F157" i="3"/>
  <c r="G142" i="3"/>
  <c r="D192" i="3"/>
  <c r="F169" i="3"/>
  <c r="G282" i="3"/>
  <c r="G125" i="3"/>
  <c r="F153" i="3"/>
  <c r="D280" i="3"/>
  <c r="G185" i="3"/>
  <c r="F181" i="3"/>
  <c r="D107" i="3"/>
  <c r="G229" i="3"/>
  <c r="G258" i="3"/>
  <c r="D139" i="3"/>
  <c r="G73" i="3"/>
  <c r="G165" i="3"/>
  <c r="F168" i="3"/>
  <c r="G174" i="3"/>
  <c r="D79" i="3"/>
  <c r="F216" i="3"/>
  <c r="D208" i="3"/>
  <c r="G149" i="3"/>
  <c r="F272" i="3"/>
  <c r="F132" i="3"/>
  <c r="F213" i="3"/>
  <c r="F180" i="3"/>
  <c r="G261" i="3"/>
  <c r="F224" i="3"/>
  <c r="G121" i="3"/>
  <c r="D259" i="3"/>
  <c r="E259" i="3"/>
  <c r="F293" i="3"/>
  <c r="D171" i="3"/>
  <c r="D308" i="3"/>
  <c r="E308" i="3"/>
  <c r="G237" i="3"/>
  <c r="D195" i="3"/>
  <c r="G154" i="3"/>
  <c r="F245" i="3"/>
  <c r="G301" i="3"/>
  <c r="F237" i="3"/>
  <c r="D143" i="3"/>
  <c r="D160" i="3"/>
  <c r="G85" i="3"/>
  <c r="G293" i="3"/>
  <c r="F14" i="3"/>
  <c r="D98" i="3"/>
  <c r="F195" i="3"/>
  <c r="D292" i="3"/>
  <c r="D93" i="3"/>
  <c r="F183" i="3"/>
  <c r="D276" i="3"/>
  <c r="F122" i="3"/>
  <c r="F106" i="3"/>
  <c r="F90" i="3"/>
  <c r="F74" i="3"/>
  <c r="F58" i="3"/>
  <c r="F42" i="3"/>
  <c r="F26" i="3"/>
  <c r="D169" i="3"/>
  <c r="F163" i="3"/>
  <c r="F175" i="3"/>
  <c r="D142" i="3"/>
  <c r="E142" i="3"/>
  <c r="F289" i="3"/>
  <c r="D42" i="3"/>
  <c r="D20" i="3"/>
  <c r="F118" i="3"/>
  <c r="F102" i="3"/>
  <c r="F86" i="3"/>
  <c r="F54" i="3"/>
  <c r="F38" i="3"/>
  <c r="F22" i="3"/>
  <c r="F30" i="3"/>
  <c r="F70" i="3"/>
  <c r="F249" i="3"/>
  <c r="F233" i="3"/>
  <c r="D46" i="3"/>
  <c r="D48" i="3"/>
  <c r="F190" i="3"/>
  <c r="D35" i="3"/>
  <c r="E35" i="3"/>
  <c r="F130" i="3"/>
  <c r="F114" i="3"/>
  <c r="F98" i="3"/>
  <c r="F82" i="3"/>
  <c r="F66" i="3"/>
  <c r="F50" i="3"/>
  <c r="F34" i="3"/>
  <c r="F18" i="3"/>
  <c r="D215" i="3"/>
  <c r="E215" i="3"/>
  <c r="F110" i="3"/>
  <c r="F78" i="3"/>
  <c r="F62" i="3"/>
  <c r="D40" i="3"/>
  <c r="E40" i="3"/>
  <c r="D74" i="3"/>
  <c r="D231" i="3"/>
  <c r="F265" i="3"/>
  <c r="D125" i="3"/>
  <c r="E125" i="3"/>
  <c r="F126" i="3"/>
  <c r="F94" i="3"/>
  <c r="F46" i="3"/>
  <c r="F17" i="1"/>
  <c r="I20" i="1"/>
  <c r="F21" i="1"/>
  <c r="E48" i="3"/>
  <c r="E20" i="3"/>
  <c r="E19" i="3"/>
  <c r="E97" i="3"/>
  <c r="E104" i="3"/>
  <c r="E127" i="3"/>
  <c r="E84" i="3"/>
  <c r="E119" i="3"/>
  <c r="E121" i="3"/>
  <c r="E244" i="3"/>
  <c r="E101" i="3"/>
  <c r="E151" i="3"/>
  <c r="E76" i="3"/>
  <c r="E246" i="3"/>
  <c r="E177" i="3"/>
  <c r="E172" i="3"/>
  <c r="E227" i="3"/>
  <c r="E159" i="3"/>
  <c r="E111" i="3"/>
  <c r="E267" i="3"/>
  <c r="E45" i="3"/>
  <c r="E161" i="3"/>
  <c r="E12" i="3"/>
  <c r="E108" i="3"/>
  <c r="E88" i="3"/>
  <c r="E52" i="3"/>
  <c r="E37" i="3"/>
  <c r="E73" i="3"/>
  <c r="E31" i="3"/>
  <c r="E59" i="3"/>
  <c r="E93" i="3"/>
  <c r="E305" i="3"/>
  <c r="E167" i="3"/>
  <c r="E53" i="3"/>
  <c r="E228" i="3"/>
  <c r="E60" i="3"/>
  <c r="E143" i="3"/>
  <c r="E152" i="3"/>
  <c r="E240" i="3"/>
  <c r="E148" i="3"/>
  <c r="E184" i="3"/>
  <c r="E38" i="3"/>
  <c r="E264" i="3"/>
  <c r="E144" i="3"/>
  <c r="E290" i="3"/>
  <c r="E99" i="3"/>
  <c r="E196" i="3"/>
  <c r="E187" i="3"/>
  <c r="E95" i="3"/>
  <c r="E230" i="3"/>
  <c r="E56" i="3"/>
  <c r="E243" i="3"/>
  <c r="E307" i="3"/>
  <c r="E229" i="3"/>
  <c r="E222" i="3"/>
  <c r="E188" i="3"/>
  <c r="E179" i="3"/>
  <c r="E149" i="3"/>
  <c r="E238" i="3"/>
  <c r="E252" i="3"/>
  <c r="E199" i="3"/>
  <c r="E298" i="3"/>
  <c r="E214" i="3"/>
  <c r="E206" i="3"/>
  <c r="E218" i="3"/>
  <c r="E189" i="3"/>
  <c r="E306" i="3"/>
  <c r="E92" i="3"/>
  <c r="E28" i="3"/>
  <c r="E194" i="3"/>
  <c r="E43" i="3"/>
  <c r="E65" i="3"/>
  <c r="E74" i="3"/>
  <c r="E171" i="3"/>
  <c r="E280" i="3"/>
  <c r="E173" i="3"/>
  <c r="E292" i="3"/>
  <c r="E79" i="3"/>
  <c r="E107" i="3"/>
  <c r="E304" i="3"/>
  <c r="E147" i="3"/>
  <c r="E248" i="3"/>
  <c r="E234" i="3"/>
  <c r="E123" i="3"/>
  <c r="E263" i="3"/>
  <c r="E80" i="3"/>
  <c r="E115" i="3"/>
  <c r="E87" i="3"/>
  <c r="E297" i="3"/>
  <c r="E29" i="3"/>
  <c r="E294" i="3"/>
  <c r="E72" i="3"/>
  <c r="E120" i="3"/>
  <c r="E21" i="3"/>
  <c r="E23" i="3"/>
  <c r="E51" i="3"/>
  <c r="E211" i="3"/>
  <c r="E135" i="3"/>
  <c r="E276" i="3"/>
  <c r="E139" i="3"/>
  <c r="E256" i="3"/>
  <c r="E219" i="3"/>
  <c r="E291" i="3"/>
  <c r="E83" i="3"/>
  <c r="E91" i="3"/>
  <c r="E254" i="3"/>
  <c r="E210" i="3"/>
  <c r="E61" i="3"/>
  <c r="E47" i="3"/>
  <c r="E231" i="3"/>
  <c r="E250" i="3"/>
  <c r="E32" i="3"/>
  <c r="E75" i="3"/>
  <c r="E283" i="3"/>
  <c r="E131" i="3"/>
  <c r="E100" i="3"/>
  <c r="E49" i="3"/>
  <c r="E235" i="3"/>
  <c r="E68" i="3"/>
  <c r="E57" i="3"/>
  <c r="E136" i="3"/>
  <c r="E96" i="3"/>
  <c r="E134" i="3"/>
  <c r="E257" i="3"/>
  <c r="E67" i="3"/>
  <c r="E166" i="3"/>
  <c r="E71" i="3"/>
  <c r="E241" i="3"/>
  <c r="E64" i="3"/>
  <c r="E41" i="3"/>
  <c r="E13" i="3"/>
  <c r="E226" i="3"/>
  <c r="E103" i="3"/>
  <c r="E146" i="3"/>
  <c r="E33" i="3"/>
  <c r="E186" i="3"/>
  <c r="I22" i="1"/>
  <c r="F22" i="1"/>
  <c r="E169" i="3"/>
  <c r="E163" i="3"/>
  <c r="E251" i="3"/>
  <c r="E183" i="3"/>
  <c r="E284" i="3"/>
  <c r="E176" i="3"/>
  <c r="E180" i="3"/>
  <c r="E118" i="3"/>
  <c r="E78" i="3"/>
  <c r="E141" i="3"/>
  <c r="E224" i="3"/>
  <c r="E102" i="3"/>
  <c r="E209" i="3"/>
  <c r="E296" i="3"/>
  <c r="E140" i="3"/>
  <c r="E25" i="3"/>
  <c r="E253" i="3"/>
  <c r="E258" i="3"/>
  <c r="E89" i="3"/>
  <c r="E109" i="3"/>
  <c r="E185" i="3"/>
  <c r="E212" i="3"/>
  <c r="E106" i="3"/>
  <c r="E193" i="3"/>
  <c r="E197" i="3"/>
  <c r="E85" i="3"/>
  <c r="E94" i="3"/>
  <c r="E16" i="3"/>
  <c r="E114" i="3"/>
  <c r="E174" i="3"/>
  <c r="E77" i="3"/>
  <c r="E98" i="3"/>
  <c r="E160" i="3"/>
  <c r="E208" i="3"/>
  <c r="E216" i="3"/>
  <c r="E191" i="3"/>
  <c r="E175" i="3"/>
  <c r="E288" i="3"/>
  <c r="E168" i="3"/>
  <c r="E247" i="3"/>
  <c r="E156" i="3"/>
  <c r="E132" i="3"/>
  <c r="E274" i="3"/>
  <c r="E302" i="3"/>
  <c r="E249" i="3"/>
  <c r="E221" i="3"/>
  <c r="E133" i="3"/>
  <c r="E122" i="3"/>
  <c r="E86" i="3"/>
  <c r="E289" i="3"/>
  <c r="E260" i="3"/>
  <c r="E203" i="3"/>
  <c r="E275" i="3"/>
  <c r="E198" i="3"/>
  <c r="E220" i="3"/>
  <c r="E293" i="3"/>
  <c r="E286" i="3"/>
  <c r="E268" i="3"/>
  <c r="E255" i="3"/>
  <c r="E154" i="3"/>
  <c r="E26" i="3"/>
  <c r="E150" i="3"/>
  <c r="E273" i="3"/>
  <c r="E126" i="3"/>
  <c r="E63" i="3"/>
  <c r="E287" i="3"/>
  <c r="E36" i="3"/>
  <c r="E138" i="3"/>
  <c r="E181" i="3"/>
  <c r="E158" i="3"/>
  <c r="E303" i="3"/>
  <c r="E82" i="3"/>
  <c r="E282" i="3"/>
  <c r="E271" i="3"/>
  <c r="E200" i="3"/>
  <c r="E58" i="3"/>
  <c r="E157" i="3"/>
  <c r="E285" i="3"/>
  <c r="E207" i="3"/>
  <c r="E110" i="3"/>
  <c r="E70" i="3"/>
  <c r="E62" i="3"/>
  <c r="E165" i="3"/>
  <c r="E301" i="3"/>
  <c r="E279" i="3"/>
  <c r="E30" i="3"/>
  <c r="E90" i="3"/>
  <c r="E46" i="3"/>
  <c r="E42" i="3"/>
  <c r="E195" i="3"/>
  <c r="E192" i="3"/>
  <c r="E232" i="3"/>
  <c r="E130" i="3"/>
  <c r="E272" i="3"/>
  <c r="E164" i="3"/>
  <c r="E265" i="3"/>
  <c r="E205" i="3"/>
  <c r="E309" i="3"/>
  <c r="E277" i="3"/>
  <c r="E22" i="3"/>
  <c r="E190" i="3"/>
  <c r="E14" i="3"/>
  <c r="E261" i="3"/>
  <c r="E223" i="3"/>
  <c r="E242" i="3"/>
  <c r="E245" i="3"/>
  <c r="E145" i="3"/>
  <c r="E213" i="3"/>
  <c r="E233" i="3"/>
  <c r="E262" i="3"/>
  <c r="E34" i="3"/>
  <c r="E310" i="3"/>
  <c r="E269" i="3"/>
  <c r="E202" i="3"/>
  <c r="E225" i="3"/>
  <c r="E237" i="3"/>
  <c r="E117" i="3"/>
  <c r="E295" i="3"/>
  <c r="E236" i="3"/>
  <c r="E300" i="3"/>
  <c r="E54" i="3"/>
  <c r="E137" i="3"/>
  <c r="E178" i="3"/>
  <c r="E24" i="3"/>
  <c r="E239" i="3"/>
  <c r="E278" i="3"/>
  <c r="E66" i="3"/>
  <c r="E153" i="3"/>
  <c r="E170" i="3"/>
  <c r="E50" i="3"/>
  <c r="E18" i="3"/>
  <c r="G4" i="3"/>
  <c r="I35" i="1"/>
  <c r="G5" i="3"/>
  <c r="I39" i="1"/>
  <c r="I43" i="1"/>
  <c r="I44" i="1"/>
  <c r="I28" i="1"/>
</calcChain>
</file>

<file path=xl/sharedStrings.xml><?xml version="1.0" encoding="utf-8"?>
<sst xmlns="http://schemas.openxmlformats.org/spreadsheetml/2006/main" count="118" uniqueCount="107">
  <si>
    <t>GAMA - BILAN IMMO</t>
  </si>
  <si>
    <t>Bien</t>
  </si>
  <si>
    <t>Charges</t>
  </si>
  <si>
    <t>Quartier</t>
  </si>
  <si>
    <t>Prix annoncé</t>
  </si>
  <si>
    <t>Taxe fonciere / an</t>
  </si>
  <si>
    <t>Ville</t>
  </si>
  <si>
    <t>Le Vésinet</t>
  </si>
  <si>
    <t>Surface m2</t>
  </si>
  <si>
    <t>Charges / mois</t>
  </si>
  <si>
    <t>Prix moyen m2</t>
  </si>
  <si>
    <t>Prix m2</t>
  </si>
  <si>
    <t>Frais d'agence TTC</t>
  </si>
  <si>
    <t>Valeur Indicative loc / m2</t>
  </si>
  <si>
    <t>Type</t>
  </si>
  <si>
    <t>Habitation</t>
  </si>
  <si>
    <t>Frais d'agence HT</t>
  </si>
  <si>
    <t>Valeur loc / m2</t>
  </si>
  <si>
    <t>Historique</t>
  </si>
  <si>
    <t>Ancien</t>
  </si>
  <si>
    <t>(recup tva)</t>
  </si>
  <si>
    <t>Indice habitation</t>
  </si>
  <si>
    <t>Indice bureaux</t>
  </si>
  <si>
    <t>Aquisition</t>
  </si>
  <si>
    <t>Synthese financement</t>
  </si>
  <si>
    <t>Bilan Rapide (loyer bas)</t>
  </si>
  <si>
    <t>Mensualités</t>
  </si>
  <si>
    <t>Loyer bas</t>
  </si>
  <si>
    <t>Prix m2 proposé</t>
  </si>
  <si>
    <t xml:space="preserve">Mensualités Pret </t>
  </si>
  <si>
    <t>Loyer haut</t>
  </si>
  <si>
    <t>Mensualités Assu</t>
  </si>
  <si>
    <t>Frais de notaire</t>
  </si>
  <si>
    <t>Charges totales / an</t>
  </si>
  <si>
    <t>Applicables (I/O)</t>
  </si>
  <si>
    <t>Annuités</t>
  </si>
  <si>
    <t>Loyer bas / an</t>
  </si>
  <si>
    <t>Total annuel</t>
  </si>
  <si>
    <t>Bilan annuel</t>
  </si>
  <si>
    <t>Financement</t>
  </si>
  <si>
    <t>Valeur locative</t>
  </si>
  <si>
    <t>Renta</t>
  </si>
  <si>
    <t>% financement demandé</t>
  </si>
  <si>
    <t>Renta Brut</t>
  </si>
  <si>
    <t>Apport</t>
  </si>
  <si>
    <t>Loyer HC</t>
  </si>
  <si>
    <t>Renta Net</t>
  </si>
  <si>
    <t xml:space="preserve">Apport complémentaire </t>
  </si>
  <si>
    <t>Charges habitation 0.6</t>
  </si>
  <si>
    <t>Apport banque</t>
  </si>
  <si>
    <t>Loyer CC</t>
  </si>
  <si>
    <t>à 10 ans</t>
  </si>
  <si>
    <t>Apports (banque + droits)</t>
  </si>
  <si>
    <t>TVA Recuperable</t>
  </si>
  <si>
    <t>Reintégration charges</t>
  </si>
  <si>
    <t>Capital remboursé</t>
  </si>
  <si>
    <t>Capital empreinté</t>
  </si>
  <si>
    <t>Intégration taxes foncieres</t>
  </si>
  <si>
    <t>Plus-value -&gt; 20%</t>
  </si>
  <si>
    <t>Loyer toutes charges</t>
  </si>
  <si>
    <t>Impots plus-value -&gt; 40%</t>
  </si>
  <si>
    <t>Conditions</t>
  </si>
  <si>
    <t>Valeur loc hotel</t>
  </si>
  <si>
    <t>Durée / Années</t>
  </si>
  <si>
    <t>Durée / Mois</t>
  </si>
  <si>
    <t>Loyer HT</t>
  </si>
  <si>
    <t>Interets</t>
  </si>
  <si>
    <t>Levée PPD</t>
  </si>
  <si>
    <t>-2500</t>
  </si>
  <si>
    <t>Assurance Pret</t>
  </si>
  <si>
    <t>Occupation</t>
  </si>
  <si>
    <t>Caution PPD</t>
  </si>
  <si>
    <t>Penalités RA</t>
  </si>
  <si>
    <t>Loyer</t>
  </si>
  <si>
    <t>Total</t>
  </si>
  <si>
    <t>Loyer n+1</t>
  </si>
  <si>
    <t>(par mois sur la durée)</t>
  </si>
  <si>
    <t>Caractéristiques du prêt</t>
  </si>
  <si>
    <t>Taux annuel</t>
  </si>
  <si>
    <t>Interets à 10 ans</t>
  </si>
  <si>
    <t>Capital emprunté</t>
  </si>
  <si>
    <t>Interets à 15 ans</t>
  </si>
  <si>
    <t>Durée du prêt (en année)</t>
  </si>
  <si>
    <t>Tableau d'amortissement</t>
  </si>
  <si>
    <t>Mois</t>
  </si>
  <si>
    <t>Mensualité</t>
  </si>
  <si>
    <t>Capital</t>
  </si>
  <si>
    <t>Intérêts</t>
  </si>
  <si>
    <t>Reste (ou résiduel)</t>
  </si>
  <si>
    <t>10 ans</t>
  </si>
  <si>
    <t>15 ans</t>
  </si>
  <si>
    <t>25 ans</t>
  </si>
  <si>
    <t>?</t>
  </si>
  <si>
    <t>https://www.seloger.com/prix-de-l-immo/location/pays/france.htm</t>
  </si>
  <si>
    <t>Villes</t>
  </si>
  <si>
    <t>Val locatives</t>
  </si>
  <si>
    <t>Neuf</t>
  </si>
  <si>
    <t>Autre</t>
  </si>
  <si>
    <t>Bureaux</t>
  </si>
  <si>
    <t>Croissy</t>
  </si>
  <si>
    <t>Caen</t>
  </si>
  <si>
    <t>Courtry</t>
  </si>
  <si>
    <t>Prix proposé (30%)</t>
  </si>
  <si>
    <t>(5M€)</t>
  </si>
  <si>
    <t>retrouver la formule</t>
  </si>
  <si>
    <t>Benef?</t>
  </si>
  <si>
    <t>‘70/80 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</si>
</sst>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[$€-40C]_-;\-* #,##0.00\ [$€-40C]_-;_-* &quot;-&quot;??\ [$€-40C]_-;_-@_-"/>
    <numFmt numFmtId="166" formatCode="_-* #,##0\ [$€-40C]_-;\-* #,##0\ [$€-40C]_-;_-* &quot;-&quot;??\ [$€-40C]_-;_-@_-"/>
    <numFmt numFmtId="167" formatCode="0\ %"/>
    <numFmt numFmtId="168" formatCode="0.00\ %"/>
    <numFmt numFmtId="169" formatCode="_-* #,##0.00&quot; €&quot;_-;\-* #,##0.00&quot; €&quot;_-;_-* \-??&quot; €&quot;_-;_-@_-"/>
    <numFmt numFmtId="170" formatCode="_-* #,##0&quot; €&quot;_-;\-* #,##0&quot; €&quot;_-;_-* \-??&quot; €&quot;_-;_-@_-"/>
    <numFmt numFmtId="171" formatCode="#,##0&quot; €&quot;;[Red]\-#,##0&quot; €&quot;"/>
    <numFmt numFmtId="172" formatCode="_-* #,##0.0\ [$€-40C]_-;\-* #,##0.0\ [$€-40C]_-;_-* &quot;-&quot;?\ [$€-40C]_-;_-@_-"/>
    <numFmt numFmtId="173" formatCode="_-* #,##0\ [$€-40C]_-;\-* #,##0\ [$€-40C]_-;_-* &quot;-&quot;?\ [$€-40C]_-;_-@_-"/>
    <numFmt numFmtId="174" formatCode="_-* #,##0_-;\-* #,##0_-;_-* &quot;-&quot;??_-;_-@_-"/>
    <numFmt numFmtId="176" formatCode="0.000%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i/>
      <sz val="11"/>
      <color rgb="FF000000"/>
      <name val="Calibri"/>
      <family val="2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DD7EE"/>
        <bgColor rgb="FFDDDDD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/>
      <top/>
      <bottom/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167" fontId="5" fillId="0" borderId="0" applyBorder="0" applyProtection="0"/>
    <xf numFmtId="0" fontId="7" fillId="0" borderId="0" applyNumberFormat="0" applyFill="0" applyBorder="0" applyAlignment="0" applyProtection="0"/>
    <xf numFmtId="169" fontId="5" fillId="0" borderId="0" applyBorder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 indent="1"/>
    </xf>
    <xf numFmtId="0" fontId="3" fillId="0" borderId="1" xfId="0" applyFont="1" applyBorder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0" fontId="5" fillId="0" borderId="0" xfId="4"/>
    <xf numFmtId="0" fontId="7" fillId="0" borderId="0" xfId="6"/>
    <xf numFmtId="171" fontId="5" fillId="0" borderId="0" xfId="4" applyNumberFormat="1"/>
    <xf numFmtId="167" fontId="0" fillId="0" borderId="0" xfId="5" applyFont="1"/>
    <xf numFmtId="170" fontId="0" fillId="0" borderId="0" xfId="7" applyNumberFormat="1" applyFont="1"/>
    <xf numFmtId="168" fontId="5" fillId="0" borderId="0" xfId="4" applyNumberFormat="1"/>
    <xf numFmtId="0" fontId="6" fillId="0" borderId="0" xfId="4" applyFont="1"/>
    <xf numFmtId="171" fontId="9" fillId="0" borderId="0" xfId="4" applyNumberFormat="1" applyFont="1"/>
    <xf numFmtId="171" fontId="5" fillId="4" borderId="0" xfId="4" applyNumberFormat="1" applyFill="1"/>
    <xf numFmtId="171" fontId="9" fillId="4" borderId="0" xfId="4" applyNumberFormat="1" applyFont="1" applyFill="1"/>
    <xf numFmtId="172" fontId="0" fillId="0" borderId="0" xfId="0" applyNumberFormat="1"/>
    <xf numFmtId="173" fontId="0" fillId="0" borderId="0" xfId="0" applyNumberFormat="1"/>
    <xf numFmtId="0" fontId="5" fillId="4" borderId="0" xfId="4" applyFill="1" applyAlignment="1">
      <alignment horizontal="right"/>
    </xf>
    <xf numFmtId="0" fontId="5" fillId="0" borderId="0" xfId="4" applyAlignment="1">
      <alignment horizontal="right"/>
    </xf>
    <xf numFmtId="0" fontId="10" fillId="4" borderId="0" xfId="4" applyFont="1" applyFill="1" applyAlignment="1">
      <alignment horizontal="right"/>
    </xf>
    <xf numFmtId="171" fontId="10" fillId="4" borderId="0" xfId="4" applyNumberFormat="1" applyFont="1" applyFill="1"/>
    <xf numFmtId="171" fontId="10" fillId="0" borderId="0" xfId="4" applyNumberFormat="1" applyFont="1"/>
    <xf numFmtId="0" fontId="11" fillId="0" borderId="0" xfId="0" applyFont="1"/>
    <xf numFmtId="0" fontId="5" fillId="0" borderId="0" xfId="4" applyBorder="1"/>
    <xf numFmtId="0" fontId="6" fillId="0" borderId="0" xfId="4" applyFont="1" applyBorder="1"/>
    <xf numFmtId="168" fontId="0" fillId="2" borderId="0" xfId="5" applyNumberFormat="1" applyFont="1" applyFill="1" applyBorder="1"/>
    <xf numFmtId="170" fontId="0" fillId="2" borderId="0" xfId="7" applyNumberFormat="1" applyFont="1" applyFill="1" applyBorder="1"/>
    <xf numFmtId="0" fontId="5" fillId="2" borderId="0" xfId="4" applyFill="1" applyBorder="1"/>
    <xf numFmtId="170" fontId="0" fillId="0" borderId="0" xfId="7" applyNumberFormat="1" applyFont="1" applyBorder="1"/>
    <xf numFmtId="0" fontId="5" fillId="0" borderId="0" xfId="4" applyBorder="1" applyAlignment="1">
      <alignment horizontal="left" indent="1"/>
    </xf>
    <xf numFmtId="0" fontId="12" fillId="0" borderId="0" xfId="0" applyFont="1"/>
    <xf numFmtId="10" fontId="12" fillId="0" borderId="0" xfId="1" applyNumberFormat="1" applyFont="1"/>
    <xf numFmtId="9" fontId="12" fillId="0" borderId="0" xfId="0" applyNumberFormat="1" applyFont="1"/>
    <xf numFmtId="174" fontId="0" fillId="0" borderId="0" xfId="2" applyNumberFormat="1" applyFont="1"/>
    <xf numFmtId="0" fontId="0" fillId="0" borderId="0" xfId="0" quotePrefix="1"/>
    <xf numFmtId="0" fontId="0" fillId="0" borderId="2" xfId="0" applyBorder="1" applyAlignment="1">
      <alignment horizontal="left" indent="1"/>
    </xf>
    <xf numFmtId="0" fontId="0" fillId="0" borderId="2" xfId="0" applyBorder="1"/>
    <xf numFmtId="170" fontId="0" fillId="0" borderId="0" xfId="0" applyNumberFormat="1"/>
    <xf numFmtId="3" fontId="0" fillId="0" borderId="0" xfId="0" applyNumberFormat="1"/>
    <xf numFmtId="0" fontId="13" fillId="0" borderId="0" xfId="0" applyFont="1" applyAlignment="1">
      <alignment horizontal="right"/>
    </xf>
    <xf numFmtId="10" fontId="0" fillId="0" borderId="0" xfId="0" applyNumberFormat="1"/>
    <xf numFmtId="169" fontId="0" fillId="0" borderId="0" xfId="0" applyNumberFormat="1"/>
    <xf numFmtId="165" fontId="14" fillId="5" borderId="0" xfId="8" applyNumberFormat="1" applyFont="1"/>
    <xf numFmtId="166" fontId="14" fillId="5" borderId="0" xfId="8" applyNumberFormat="1" applyFont="1" applyAlignment="1">
      <alignment horizontal="right"/>
    </xf>
    <xf numFmtId="165" fontId="15" fillId="5" borderId="0" xfId="8" applyNumberFormat="1" applyFont="1"/>
    <xf numFmtId="1" fontId="14" fillId="5" borderId="0" xfId="8" applyNumberFormat="1" applyFont="1"/>
    <xf numFmtId="0" fontId="0" fillId="0" borderId="0" xfId="0" applyBorder="1" applyAlignment="1">
      <alignment horizontal="left" indent="1"/>
    </xf>
    <xf numFmtId="169" fontId="17" fillId="7" borderId="0" xfId="10" applyNumberFormat="1" applyFont="1" applyBorder="1"/>
    <xf numFmtId="166" fontId="18" fillId="6" borderId="0" xfId="9" applyNumberFormat="1" applyFont="1"/>
    <xf numFmtId="169" fontId="19" fillId="7" borderId="0" xfId="10" applyNumberFormat="1" applyFont="1" applyBorder="1"/>
    <xf numFmtId="0" fontId="13" fillId="0" borderId="2" xfId="0" applyFont="1" applyBorder="1" applyAlignment="1">
      <alignment horizontal="left" indent="2"/>
    </xf>
    <xf numFmtId="169" fontId="20" fillId="7" borderId="0" xfId="10" applyNumberFormat="1" applyFont="1" applyBorder="1"/>
    <xf numFmtId="165" fontId="15" fillId="5" borderId="0" xfId="8" applyNumberFormat="1" applyFont="1" applyAlignment="1">
      <alignment horizontal="right"/>
    </xf>
    <xf numFmtId="0" fontId="0" fillId="9" borderId="0" xfId="0" applyFill="1"/>
    <xf numFmtId="0" fontId="21" fillId="0" borderId="0" xfId="11"/>
    <xf numFmtId="0" fontId="0" fillId="0" borderId="2" xfId="0" applyFont="1" applyBorder="1" applyAlignment="1">
      <alignment horizontal="left" indent="1"/>
    </xf>
    <xf numFmtId="165" fontId="11" fillId="0" borderId="0" xfId="0" applyNumberFormat="1" applyFont="1"/>
    <xf numFmtId="0" fontId="16" fillId="8" borderId="0" xfId="0" applyFont="1" applyFill="1" applyAlignment="1">
      <alignment horizontal="center"/>
    </xf>
    <xf numFmtId="176" fontId="12" fillId="0" borderId="0" xfId="1" applyNumberFormat="1" applyFont="1"/>
    <xf numFmtId="0" fontId="13" fillId="10" borderId="2" xfId="0" applyFont="1" applyFill="1" applyBorder="1" applyAlignment="1">
      <alignment horizontal="left" indent="2"/>
    </xf>
    <xf numFmtId="0" fontId="0" fillId="10" borderId="0" xfId="0" applyFill="1"/>
    <xf numFmtId="0" fontId="0" fillId="0" borderId="0" xfId="0" applyFont="1"/>
    <xf numFmtId="0" fontId="16" fillId="8" borderId="0" xfId="0" applyFont="1" applyFill="1" applyAlignment="1">
      <alignment horizontal="center"/>
    </xf>
    <xf numFmtId="0" fontId="8" fillId="0" borderId="0" xfId="4" applyFont="1" applyBorder="1" applyAlignment="1">
      <alignment horizontal="left" wrapText="1"/>
    </xf>
    <xf numFmtId="0" fontId="6" fillId="3" borderId="0" xfId="4" applyFont="1" applyFill="1" applyAlignment="1">
      <alignment horizontal="center"/>
    </xf>
  </cellXfs>
  <cellStyles count="12">
    <cellStyle name="20% - Accent2" xfId="8" builtinId="34"/>
    <cellStyle name="20% - Accent4" xfId="9" builtinId="42"/>
    <cellStyle name="20% - Accent5" xfId="10" builtinId="46"/>
    <cellStyle name="Comma" xfId="2" builtinId="3"/>
    <cellStyle name="Currency 2" xfId="7" xr:uid="{325B23DC-ED16-0244-A1F7-D12174448499}"/>
    <cellStyle name="Hyperlink" xfId="11" builtinId="8"/>
    <cellStyle name="Hyperlink 2" xfId="6" xr:uid="{536F150A-4DE1-DF4A-B06A-A2B6B9F211F3}"/>
    <cellStyle name="Normal" xfId="0" builtinId="0"/>
    <cellStyle name="Normal 2" xfId="4" xr:uid="{D8A00D4B-7F81-594A-9D77-A62D2DDBEA32}"/>
    <cellStyle name="Per cent 2" xfId="5" xr:uid="{EF2B936D-C30B-9C4E-9FA6-2FC0D0D57D53}"/>
    <cellStyle name="Percent" xfId="1" builtinId="5"/>
    <cellStyle name="Währung" xfId="3" xr:uid="{3702E55C-8ADA-124C-889C-E916328DCFF6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manbari/Downloads/tableau-amortissement-credit-immobil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au d'amortissement"/>
    </sheetNames>
    <sheetDataSet>
      <sheetData sheetId="0" refreshError="1"/>
      <sheetData sheetId="1">
        <row r="5">
          <cell r="D5">
            <v>200000</v>
          </cell>
        </row>
        <row r="6">
          <cell r="D6">
            <v>1.2E-2</v>
          </cell>
        </row>
        <row r="7">
          <cell r="D7">
            <v>15</v>
          </cell>
        </row>
        <row r="9">
          <cell r="D9">
            <v>43101</v>
          </cell>
        </row>
        <row r="19">
          <cell r="I19">
            <v>198985.33654120765</v>
          </cell>
        </row>
        <row r="20">
          <cell r="I20">
            <v>197969.6584189565</v>
          </cell>
        </row>
        <row r="21">
          <cell r="I21">
            <v>196952.96461858312</v>
          </cell>
        </row>
        <row r="22">
          <cell r="I22">
            <v>195935.25412440934</v>
          </cell>
        </row>
        <row r="23">
          <cell r="I23">
            <v>194916.5259197414</v>
          </cell>
        </row>
        <row r="24">
          <cell r="I24">
            <v>193896.7789868688</v>
          </cell>
        </row>
        <row r="25">
          <cell r="I25">
            <v>192876.01230706333</v>
          </cell>
        </row>
        <row r="26">
          <cell r="I26">
            <v>191854.22486057805</v>
          </cell>
        </row>
        <row r="27">
          <cell r="I27">
            <v>190831.41562664628</v>
          </cell>
        </row>
        <row r="28">
          <cell r="I28">
            <v>189807.58358348059</v>
          </cell>
        </row>
        <row r="29">
          <cell r="I29">
            <v>188782.72770827173</v>
          </cell>
        </row>
        <row r="30">
          <cell r="I30">
            <v>187756.84697718767</v>
          </cell>
        </row>
        <row r="31">
          <cell r="I31">
            <v>186729.94036537252</v>
          </cell>
        </row>
        <row r="32">
          <cell r="I32">
            <v>185702.00684694553</v>
          </cell>
        </row>
        <row r="33">
          <cell r="I33">
            <v>184673.04539500014</v>
          </cell>
        </row>
        <row r="34">
          <cell r="I34">
            <v>183643.05498160279</v>
          </cell>
        </row>
        <row r="35">
          <cell r="I35">
            <v>182612.03457779204</v>
          </cell>
        </row>
        <row r="36">
          <cell r="I36">
            <v>181579.98315357749</v>
          </cell>
        </row>
        <row r="37">
          <cell r="I37">
            <v>180546.89967793872</v>
          </cell>
        </row>
        <row r="38">
          <cell r="I38">
            <v>179512.78311882433</v>
          </cell>
        </row>
        <row r="39">
          <cell r="I39">
            <v>178477.6324431508</v>
          </cell>
        </row>
        <row r="40">
          <cell r="I40">
            <v>177441.44661680161</v>
          </cell>
        </row>
        <row r="41">
          <cell r="I41">
            <v>176404.22460462607</v>
          </cell>
        </row>
        <row r="42">
          <cell r="I42">
            <v>175365.96537043835</v>
          </cell>
        </row>
        <row r="43">
          <cell r="I43">
            <v>174326.66787701644</v>
          </cell>
        </row>
        <row r="44">
          <cell r="I44">
            <v>173286.33108610113</v>
          </cell>
        </row>
        <row r="45">
          <cell r="I45">
            <v>172244.95395839488</v>
          </cell>
        </row>
        <row r="46">
          <cell r="I46">
            <v>171202.53545356094</v>
          </cell>
        </row>
        <row r="47">
          <cell r="I47">
            <v>170159.07453022216</v>
          </cell>
        </row>
        <row r="48">
          <cell r="I48">
            <v>169114.57014596002</v>
          </cell>
        </row>
        <row r="49">
          <cell r="I49">
            <v>168069.02125731364</v>
          </cell>
        </row>
        <row r="50">
          <cell r="I50">
            <v>167022.4268197786</v>
          </cell>
        </row>
        <row r="51">
          <cell r="I51">
            <v>165974.78578780603</v>
          </cell>
        </row>
        <row r="52">
          <cell r="I52">
            <v>164926.09711480149</v>
          </cell>
        </row>
        <row r="53">
          <cell r="I53">
            <v>163876.35975312395</v>
          </cell>
        </row>
        <row r="54">
          <cell r="I54">
            <v>162825.57265408474</v>
          </cell>
        </row>
        <row r="55">
          <cell r="I55">
            <v>161773.73476794647</v>
          </cell>
        </row>
        <row r="56">
          <cell r="I56">
            <v>160720.84504392208</v>
          </cell>
        </row>
        <row r="57">
          <cell r="I57">
            <v>159666.90243017365</v>
          </cell>
        </row>
        <row r="58">
          <cell r="I58">
            <v>158611.90587381148</v>
          </cell>
        </row>
        <row r="59">
          <cell r="I59">
            <v>157555.85432089295</v>
          </cell>
        </row>
        <row r="60">
          <cell r="I60">
            <v>156498.7467164215</v>
          </cell>
        </row>
        <row r="61">
          <cell r="I61">
            <v>155440.58200434558</v>
          </cell>
        </row>
        <row r="62">
          <cell r="I62">
            <v>154381.35912755757</v>
          </cell>
        </row>
        <row r="63">
          <cell r="I63">
            <v>153321.07702789278</v>
          </cell>
        </row>
        <row r="64">
          <cell r="I64">
            <v>152259.73464612832</v>
          </cell>
        </row>
        <row r="65">
          <cell r="I65">
            <v>151197.33092198209</v>
          </cell>
        </row>
        <row r="66">
          <cell r="I66">
            <v>150133.86479411172</v>
          </cell>
        </row>
        <row r="67">
          <cell r="I67">
            <v>149069.33520011348</v>
          </cell>
        </row>
        <row r="68">
          <cell r="I68">
            <v>148003.74107652126</v>
          </cell>
        </row>
        <row r="69">
          <cell r="I69">
            <v>146937.08135880542</v>
          </cell>
        </row>
        <row r="70">
          <cell r="I70">
            <v>145869.35498137187</v>
          </cell>
        </row>
        <row r="71">
          <cell r="I71">
            <v>144800.5608775609</v>
          </cell>
        </row>
        <row r="72">
          <cell r="I72">
            <v>143730.69797964612</v>
          </cell>
        </row>
        <row r="73">
          <cell r="I73">
            <v>142659.76521883343</v>
          </cell>
        </row>
        <row r="74">
          <cell r="I74">
            <v>141587.76152525991</v>
          </cell>
        </row>
        <row r="75">
          <cell r="I75">
            <v>140514.68582799283</v>
          </cell>
        </row>
        <row r="76">
          <cell r="I76">
            <v>139440.53705502849</v>
          </cell>
        </row>
        <row r="77">
          <cell r="I77">
            <v>138365.31413329116</v>
          </cell>
        </row>
        <row r="78">
          <cell r="I78">
            <v>137289.01598863211</v>
          </cell>
        </row>
        <row r="79">
          <cell r="I79">
            <v>136211.6415458284</v>
          </cell>
        </row>
        <row r="80">
          <cell r="I80">
            <v>135133.18972858187</v>
          </cell>
        </row>
        <row r="81">
          <cell r="I81">
            <v>134053.65945951809</v>
          </cell>
        </row>
        <row r="82">
          <cell r="I82">
            <v>132973.04966018526</v>
          </cell>
        </row>
        <row r="83">
          <cell r="I83">
            <v>131891.3592510531</v>
          </cell>
        </row>
        <row r="84">
          <cell r="I84">
            <v>130808.58715151181</v>
          </cell>
        </row>
        <row r="85">
          <cell r="I85">
            <v>129724.73227987096</v>
          </cell>
        </row>
        <row r="86">
          <cell r="I86">
            <v>128639.79355335848</v>
          </cell>
        </row>
        <row r="87">
          <cell r="I87">
            <v>127553.7698881195</v>
          </cell>
        </row>
        <row r="88">
          <cell r="I88">
            <v>126466.66019921527</v>
          </cell>
        </row>
        <row r="89">
          <cell r="I89">
            <v>125378.46340062215</v>
          </cell>
        </row>
        <row r="90">
          <cell r="I90">
            <v>124289.17840523043</v>
          </cell>
        </row>
        <row r="91">
          <cell r="I91">
            <v>123198.80412484331</v>
          </cell>
        </row>
        <row r="92">
          <cell r="I92">
            <v>122107.33947017581</v>
          </cell>
        </row>
        <row r="93">
          <cell r="I93">
            <v>121014.78335085364</v>
          </cell>
        </row>
        <row r="94">
          <cell r="I94">
            <v>119921.13467541215</v>
          </cell>
        </row>
        <row r="95">
          <cell r="I95">
            <v>118826.39235129522</v>
          </cell>
        </row>
        <row r="96">
          <cell r="I96">
            <v>117730.55528485417</v>
          </cell>
        </row>
        <row r="97">
          <cell r="I97">
            <v>116633.62238134668</v>
          </cell>
        </row>
        <row r="98">
          <cell r="I98">
            <v>115535.59254493567</v>
          </cell>
        </row>
        <row r="99">
          <cell r="I99">
            <v>114436.46467868827</v>
          </cell>
        </row>
        <row r="100">
          <cell r="I100">
            <v>113336.2376845746</v>
          </cell>
        </row>
        <row r="101">
          <cell r="I101">
            <v>112234.91046346683</v>
          </cell>
        </row>
        <row r="102">
          <cell r="I102">
            <v>111132.48191513795</v>
          </cell>
        </row>
        <row r="103">
          <cell r="I103">
            <v>110028.95093826074</v>
          </cell>
        </row>
        <row r="104">
          <cell r="I104">
            <v>108924.31643040664</v>
          </cell>
        </row>
        <row r="105">
          <cell r="I105">
            <v>107818.5772880447</v>
          </cell>
        </row>
        <row r="106">
          <cell r="I106">
            <v>106711.7324065404</v>
          </cell>
        </row>
        <row r="107">
          <cell r="I107">
            <v>105603.7806801546</v>
          </cell>
        </row>
        <row r="108">
          <cell r="I108">
            <v>104494.72100204241</v>
          </cell>
        </row>
        <row r="109">
          <cell r="I109">
            <v>103384.55226425211</v>
          </cell>
        </row>
        <row r="110">
          <cell r="I110">
            <v>102273.27335772401</v>
          </cell>
        </row>
        <row r="111">
          <cell r="I111">
            <v>101160.8831722894</v>
          </cell>
        </row>
        <row r="112">
          <cell r="I112">
            <v>100047.38059666933</v>
          </cell>
        </row>
        <row r="113">
          <cell r="I113">
            <v>98932.764518473661</v>
          </cell>
        </row>
        <row r="114">
          <cell r="I114">
            <v>97817.033824199782</v>
          </cell>
        </row>
        <row r="115">
          <cell r="I115">
            <v>96700.18739923164</v>
          </cell>
        </row>
        <row r="116">
          <cell r="I116">
            <v>95582.224127838519</v>
          </cell>
        </row>
        <row r="117">
          <cell r="I117">
            <v>94463.142893174008</v>
          </cell>
        </row>
        <row r="118">
          <cell r="I118">
            <v>93342.942577274836</v>
          </cell>
        </row>
        <row r="119">
          <cell r="I119">
            <v>92221.622061059767</v>
          </cell>
        </row>
        <row r="120">
          <cell r="I120">
            <v>91099.180224328476</v>
          </cell>
        </row>
        <row r="121">
          <cell r="I121">
            <v>89975.615945760452</v>
          </cell>
        </row>
        <row r="122">
          <cell r="I122">
            <v>88850.928102913866</v>
          </cell>
        </row>
        <row r="123">
          <cell r="I123">
            <v>87725.115572224429</v>
          </cell>
        </row>
        <row r="124">
          <cell r="I124">
            <v>86598.177229004301</v>
          </cell>
        </row>
        <row r="125">
          <cell r="I125">
            <v>85470.111947440964</v>
          </cell>
        </row>
        <row r="126">
          <cell r="I126">
            <v>84340.918600596066</v>
          </cell>
        </row>
        <row r="127">
          <cell r="I127">
            <v>83210.596060404321</v>
          </cell>
        </row>
        <row r="128">
          <cell r="I128">
            <v>82079.143197672383</v>
          </cell>
        </row>
        <row r="129">
          <cell r="I129">
            <v>80946.558882077705</v>
          </cell>
        </row>
        <row r="130">
          <cell r="I130">
            <v>79812.841982167432</v>
          </cell>
        </row>
        <row r="131">
          <cell r="I131">
            <v>78677.991365357258</v>
          </cell>
        </row>
        <row r="132">
          <cell r="I132">
            <v>77542.00589793027</v>
          </cell>
        </row>
        <row r="133">
          <cell r="I133">
            <v>76404.884445035859</v>
          </cell>
        </row>
        <row r="134">
          <cell r="I134">
            <v>75266.625870688542</v>
          </cell>
        </row>
        <row r="135">
          <cell r="I135">
            <v>74127.229037766883</v>
          </cell>
        </row>
        <row r="136">
          <cell r="I136">
            <v>72986.692808012303</v>
          </cell>
        </row>
        <row r="137">
          <cell r="I137">
            <v>71845.016042027972</v>
          </cell>
        </row>
        <row r="138">
          <cell r="I138">
            <v>70702.197599277657</v>
          </cell>
        </row>
        <row r="139">
          <cell r="I139">
            <v>69558.236338084593</v>
          </cell>
        </row>
        <row r="140">
          <cell r="I140">
            <v>68413.131115630327</v>
          </cell>
        </row>
        <row r="141">
          <cell r="I141">
            <v>67266.880787953618</v>
          </cell>
        </row>
        <row r="142">
          <cell r="I142">
            <v>66119.484209949223</v>
          </cell>
        </row>
        <row r="143">
          <cell r="I143">
            <v>64970.940235366827</v>
          </cell>
        </row>
        <row r="144">
          <cell r="I144">
            <v>63821.247716809848</v>
          </cell>
        </row>
        <row r="145">
          <cell r="I145">
            <v>62670.405505734314</v>
          </cell>
        </row>
        <row r="146">
          <cell r="I146">
            <v>61518.412452447701</v>
          </cell>
        </row>
        <row r="147">
          <cell r="I147">
            <v>60365.2674061078</v>
          </cell>
        </row>
        <row r="148">
          <cell r="I148">
            <v>59210.969214721561</v>
          </cell>
        </row>
        <row r="149">
          <cell r="I149">
            <v>58055.516725143934</v>
          </cell>
        </row>
        <row r="150">
          <cell r="I150">
            <v>56898.908783076731</v>
          </cell>
        </row>
        <row r="151">
          <cell r="I151">
            <v>55741.144233067462</v>
          </cell>
        </row>
        <row r="152">
          <cell r="I152">
            <v>54582.221918508185</v>
          </cell>
        </row>
        <row r="153">
          <cell r="I153">
            <v>53422.140681634344</v>
          </cell>
        </row>
        <row r="154">
          <cell r="I154">
            <v>52260.899363523633</v>
          </cell>
        </row>
        <row r="155">
          <cell r="I155">
            <v>51098.496804094808</v>
          </cell>
        </row>
        <row r="156">
          <cell r="I156">
            <v>49934.931842106555</v>
          </cell>
        </row>
        <row r="157">
          <cell r="I157">
            <v>48770.203315156316</v>
          </cell>
        </row>
        <row r="158">
          <cell r="I158">
            <v>47604.310059679126</v>
          </cell>
        </row>
        <row r="159">
          <cell r="I159">
            <v>46437.250910946459</v>
          </cell>
        </row>
        <row r="160">
          <cell r="I160">
            <v>45269.024703065057</v>
          </cell>
        </row>
        <row r="161">
          <cell r="I161">
            <v>44099.630268975772</v>
          </cell>
        </row>
        <row r="162">
          <cell r="I162">
            <v>42929.0664404524</v>
          </cell>
        </row>
        <row r="163">
          <cell r="I163">
            <v>41757.332048100507</v>
          </cell>
        </row>
        <row r="164">
          <cell r="I164">
            <v>40584.425921356262</v>
          </cell>
        </row>
        <row r="165">
          <cell r="I165">
            <v>39410.34688848527</v>
          </cell>
        </row>
        <row r="166">
          <cell r="I166">
            <v>38235.093776581409</v>
          </cell>
        </row>
        <row r="167">
          <cell r="I167">
            <v>37058.665411565642</v>
          </cell>
        </row>
        <row r="168">
          <cell r="I168">
            <v>35881.060618184863</v>
          </cell>
        </row>
        <row r="169">
          <cell r="I169">
            <v>34702.278220010703</v>
          </cell>
        </row>
        <row r="170">
          <cell r="I170">
            <v>33522.317039438363</v>
          </cell>
        </row>
        <row r="171">
          <cell r="I171">
            <v>32341.175897685454</v>
          </cell>
        </row>
        <row r="172">
          <cell r="I172">
            <v>31158.853614790794</v>
          </cell>
        </row>
        <row r="173">
          <cell r="I173">
            <v>29975.349009613237</v>
          </cell>
        </row>
        <row r="174">
          <cell r="I174">
            <v>28790.660899830502</v>
          </cell>
        </row>
        <row r="175">
          <cell r="I175">
            <v>27604.788101937986</v>
          </cell>
        </row>
        <row r="176">
          <cell r="I176">
            <v>26417.729431247579</v>
          </cell>
        </row>
        <row r="177">
          <cell r="I177">
            <v>25229.483701886478</v>
          </cell>
        </row>
        <row r="178">
          <cell r="I178">
            <v>24040.049726796016</v>
          </cell>
        </row>
        <row r="179">
          <cell r="I179">
            <v>22849.426317730467</v>
          </cell>
        </row>
        <row r="180">
          <cell r="I180">
            <v>21657.612285255851</v>
          </cell>
        </row>
        <row r="181">
          <cell r="I181">
            <v>20464.60643874876</v>
          </cell>
        </row>
        <row r="182">
          <cell r="I182">
            <v>19270.407586395162</v>
          </cell>
        </row>
        <row r="183">
          <cell r="I183">
            <v>18075.01453518921</v>
          </cell>
        </row>
        <row r="184">
          <cell r="I184">
            <v>16878.426090932051</v>
          </cell>
        </row>
        <row r="185">
          <cell r="I185">
            <v>15680.641058230636</v>
          </cell>
        </row>
        <row r="186">
          <cell r="I186">
            <v>14481.658240496519</v>
          </cell>
        </row>
        <row r="187">
          <cell r="I187">
            <v>13281.476439944669</v>
          </cell>
        </row>
        <row r="188">
          <cell r="I188">
            <v>12080.094457592266</v>
          </cell>
        </row>
        <row r="189">
          <cell r="I189">
            <v>10877.511093257512</v>
          </cell>
        </row>
        <row r="190">
          <cell r="I190">
            <v>9673.7251455584228</v>
          </cell>
        </row>
        <row r="191">
          <cell r="I191">
            <v>8468.7354119116353</v>
          </cell>
        </row>
        <row r="192">
          <cell r="I192">
            <v>7262.5406885312004</v>
          </cell>
        </row>
        <row r="193">
          <cell r="I193">
            <v>6055.139770427385</v>
          </cell>
        </row>
        <row r="194">
          <cell r="I194">
            <v>4846.5314514054653</v>
          </cell>
        </row>
        <row r="195">
          <cell r="I195">
            <v>3636.7145240645241</v>
          </cell>
        </row>
        <row r="196">
          <cell r="I196">
            <v>2425.6877797962416</v>
          </cell>
        </row>
        <row r="197">
          <cell r="I197">
            <v>1213.4500087836909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0</v>
          </cell>
        </row>
        <row r="201">
          <cell r="I201">
            <v>0</v>
          </cell>
        </row>
        <row r="202">
          <cell r="I202">
            <v>0</v>
          </cell>
        </row>
        <row r="203">
          <cell r="I203">
            <v>0</v>
          </cell>
        </row>
        <row r="204">
          <cell r="I204">
            <v>0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0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0</v>
          </cell>
        </row>
        <row r="212">
          <cell r="I212">
            <v>0</v>
          </cell>
        </row>
        <row r="213">
          <cell r="I213">
            <v>0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0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0</v>
          </cell>
        </row>
        <row r="248">
          <cell r="I248">
            <v>0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0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0</v>
          </cell>
        </row>
        <row r="270">
          <cell r="I270">
            <v>0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0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0</v>
          </cell>
        </row>
        <row r="278">
          <cell r="I278">
            <v>0</v>
          </cell>
        </row>
        <row r="279">
          <cell r="I279">
            <v>0</v>
          </cell>
        </row>
        <row r="280">
          <cell r="I280">
            <v>0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0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0</v>
          </cell>
        </row>
        <row r="289">
          <cell r="I289">
            <v>0</v>
          </cell>
        </row>
        <row r="290">
          <cell r="I290">
            <v>0</v>
          </cell>
        </row>
        <row r="291">
          <cell r="I291">
            <v>0</v>
          </cell>
        </row>
        <row r="292">
          <cell r="I292">
            <v>0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0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0</v>
          </cell>
        </row>
        <row r="300">
          <cell r="I300">
            <v>0</v>
          </cell>
        </row>
        <row r="301">
          <cell r="I301">
            <v>0</v>
          </cell>
        </row>
        <row r="302">
          <cell r="I302">
            <v>0</v>
          </cell>
        </row>
        <row r="303">
          <cell r="I303">
            <v>0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0</v>
          </cell>
        </row>
        <row r="311">
          <cell r="I311">
            <v>0</v>
          </cell>
        </row>
        <row r="312">
          <cell r="I312">
            <v>0</v>
          </cell>
        </row>
        <row r="313">
          <cell r="I313">
            <v>0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0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0</v>
          </cell>
        </row>
        <row r="322">
          <cell r="I322">
            <v>0</v>
          </cell>
        </row>
        <row r="323">
          <cell r="I323">
            <v>0</v>
          </cell>
        </row>
        <row r="324">
          <cell r="I324">
            <v>0</v>
          </cell>
        </row>
        <row r="325">
          <cell r="I325">
            <v>0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0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0</v>
          </cell>
        </row>
        <row r="333">
          <cell r="I333">
            <v>0</v>
          </cell>
        </row>
        <row r="334">
          <cell r="I334">
            <v>0</v>
          </cell>
        </row>
        <row r="335">
          <cell r="I335">
            <v>0</v>
          </cell>
        </row>
        <row r="336">
          <cell r="I336">
            <v>0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0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0</v>
          </cell>
        </row>
        <row r="344">
          <cell r="I344">
            <v>0</v>
          </cell>
        </row>
        <row r="345">
          <cell r="I345">
            <v>0</v>
          </cell>
        </row>
        <row r="346">
          <cell r="I346">
            <v>0</v>
          </cell>
        </row>
        <row r="347">
          <cell r="I347">
            <v>0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0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0</v>
          </cell>
        </row>
        <row r="366">
          <cell r="I366">
            <v>0</v>
          </cell>
        </row>
        <row r="367">
          <cell r="I367">
            <v>0</v>
          </cell>
        </row>
        <row r="368">
          <cell r="I368">
            <v>0</v>
          </cell>
        </row>
        <row r="369">
          <cell r="I369">
            <v>0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0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0</v>
          </cell>
        </row>
        <row r="377">
          <cell r="I377">
            <v>0</v>
          </cell>
        </row>
        <row r="378">
          <cell r="I3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loger.com/prix-de-l-immo/location/pays/franc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E2D3-75C7-BD4C-A9BD-8AB41C454A2A}">
  <dimension ref="B2:K44"/>
  <sheetViews>
    <sheetView showGridLines="0" tabSelected="1" topLeftCell="B1" zoomScale="130" zoomScaleNormal="130" zoomScaleSheetLayoutView="100" workbookViewId="0">
      <selection activeCell="H43" sqref="H43:I43"/>
    </sheetView>
  </sheetViews>
  <sheetFormatPr baseColWidth="10" defaultColWidth="8.83203125" defaultRowHeight="15" x14ac:dyDescent="0.2"/>
  <cols>
    <col min="1" max="1" width="3.83203125" customWidth="1"/>
    <col min="2" max="2" width="29" customWidth="1"/>
    <col min="3" max="3" width="14.33203125" customWidth="1"/>
    <col min="4" max="4" width="8.83203125" customWidth="1"/>
    <col min="5" max="5" width="22.6640625" customWidth="1"/>
    <col min="6" max="6" width="14.33203125" customWidth="1"/>
    <col min="7" max="7" width="8.83203125" customWidth="1"/>
    <col min="8" max="8" width="24.83203125" customWidth="1"/>
    <col min="9" max="9" width="14.33203125" customWidth="1"/>
    <col min="10" max="10" width="8.83203125" customWidth="1"/>
    <col min="11" max="11" width="20.83203125" customWidth="1"/>
    <col min="12" max="12" width="14.33203125" customWidth="1"/>
    <col min="13" max="13" width="8.83203125" customWidth="1"/>
    <col min="14" max="14" width="22.83203125" customWidth="1"/>
    <col min="15" max="15" width="11" bestFit="1" customWidth="1"/>
  </cols>
  <sheetData>
    <row r="2" spans="2:9" x14ac:dyDescent="0.2">
      <c r="B2" s="63" t="s">
        <v>0</v>
      </c>
      <c r="C2" s="63"/>
      <c r="D2" s="63"/>
      <c r="E2" s="63"/>
      <c r="F2" s="63"/>
      <c r="G2" s="63"/>
      <c r="H2" s="63"/>
      <c r="I2" s="63"/>
    </row>
    <row r="3" spans="2:9" x14ac:dyDescent="0.2">
      <c r="B3" s="58"/>
      <c r="C3" s="58"/>
      <c r="D3" s="58"/>
      <c r="E3" s="58"/>
      <c r="F3" s="58"/>
      <c r="G3" s="58"/>
      <c r="H3" s="58"/>
      <c r="I3" s="58"/>
    </row>
    <row r="5" spans="2:9" x14ac:dyDescent="0.2">
      <c r="B5" s="2" t="s">
        <v>1</v>
      </c>
      <c r="E5" s="2" t="s">
        <v>2</v>
      </c>
      <c r="H5" s="2" t="s">
        <v>3</v>
      </c>
    </row>
    <row r="7" spans="2:9" x14ac:dyDescent="0.2">
      <c r="B7" t="s">
        <v>4</v>
      </c>
      <c r="C7" s="43">
        <v>210000</v>
      </c>
      <c r="E7" s="1" t="s">
        <v>5</v>
      </c>
      <c r="F7" s="43">
        <v>400</v>
      </c>
      <c r="H7" s="36" t="s">
        <v>6</v>
      </c>
      <c r="I7" s="53" t="s">
        <v>7</v>
      </c>
    </row>
    <row r="8" spans="2:9" x14ac:dyDescent="0.2">
      <c r="B8" t="s">
        <v>8</v>
      </c>
      <c r="C8" s="46">
        <v>59</v>
      </c>
      <c r="E8" s="1" t="s">
        <v>9</v>
      </c>
      <c r="F8" s="43">
        <f>75</f>
        <v>75</v>
      </c>
      <c r="H8" s="60" t="s">
        <v>10</v>
      </c>
      <c r="I8" s="3">
        <v>3326</v>
      </c>
    </row>
    <row r="9" spans="2:9" x14ac:dyDescent="0.2">
      <c r="B9" t="s">
        <v>11</v>
      </c>
      <c r="C9" s="3">
        <f>C7/C8</f>
        <v>3559.3220338983051</v>
      </c>
      <c r="E9" s="1" t="s">
        <v>12</v>
      </c>
      <c r="F9" s="43">
        <v>10000</v>
      </c>
      <c r="H9" s="60" t="s">
        <v>13</v>
      </c>
      <c r="I9" s="3">
        <f>VLOOKUP(Projet!I7,Params!D5:E19,2,FALSE)</f>
        <v>20</v>
      </c>
    </row>
    <row r="10" spans="2:9" x14ac:dyDescent="0.2">
      <c r="B10" t="s">
        <v>14</v>
      </c>
      <c r="C10" s="44" t="s">
        <v>15</v>
      </c>
      <c r="E10" s="1" t="s">
        <v>16</v>
      </c>
      <c r="F10" s="3">
        <f>F9/1.2</f>
        <v>8333.3333333333339</v>
      </c>
      <c r="H10" s="56" t="s">
        <v>17</v>
      </c>
      <c r="I10" s="45">
        <v>22</v>
      </c>
    </row>
    <row r="11" spans="2:9" x14ac:dyDescent="0.2">
      <c r="B11" t="s">
        <v>18</v>
      </c>
      <c r="C11" s="44" t="s">
        <v>19</v>
      </c>
    </row>
    <row r="12" spans="2:9" x14ac:dyDescent="0.2">
      <c r="C12" s="40" t="s">
        <v>20</v>
      </c>
      <c r="H12" t="s">
        <v>21</v>
      </c>
      <c r="I12" s="41">
        <v>9.1999999999999998E-3</v>
      </c>
    </row>
    <row r="13" spans="2:9" x14ac:dyDescent="0.2">
      <c r="C13" s="40"/>
      <c r="H13" t="s">
        <v>22</v>
      </c>
      <c r="I13" s="41">
        <v>2.5000000000000001E-2</v>
      </c>
    </row>
    <row r="14" spans="2:9" x14ac:dyDescent="0.2">
      <c r="C14" s="40"/>
    </row>
    <row r="15" spans="2:9" x14ac:dyDescent="0.2">
      <c r="B15" s="2" t="s">
        <v>23</v>
      </c>
      <c r="E15" s="2" t="s">
        <v>24</v>
      </c>
      <c r="H15" s="2" t="s">
        <v>25</v>
      </c>
    </row>
    <row r="17" spans="2:11" x14ac:dyDescent="0.2">
      <c r="B17" s="36" t="s">
        <v>102</v>
      </c>
      <c r="C17" s="49">
        <f>C7*0.9</f>
        <v>189000</v>
      </c>
      <c r="E17" s="36" t="s">
        <v>26</v>
      </c>
      <c r="F17" s="52">
        <f>F18+F19</f>
        <v>505.52262196971998</v>
      </c>
      <c r="H17" t="s">
        <v>27</v>
      </c>
      <c r="I17" s="48">
        <f>F30</f>
        <v>645</v>
      </c>
    </row>
    <row r="18" spans="2:11" x14ac:dyDescent="0.2">
      <c r="B18" s="51" t="s">
        <v>28</v>
      </c>
      <c r="C18" s="3">
        <f>C17/C8</f>
        <v>3203.3898305084745</v>
      </c>
      <c r="E18" s="51" t="s">
        <v>29</v>
      </c>
      <c r="F18" s="3">
        <f>(C33*C40/12)/(1-POWER((1+C40/12),-C39))</f>
        <v>487.04962196971996</v>
      </c>
      <c r="H18" t="s">
        <v>30</v>
      </c>
      <c r="I18" s="48">
        <f>F34</f>
        <v>708.33333333333337</v>
      </c>
    </row>
    <row r="19" spans="2:11" x14ac:dyDescent="0.2">
      <c r="B19" s="1"/>
      <c r="C19" s="39"/>
      <c r="E19" s="51" t="s">
        <v>31</v>
      </c>
      <c r="F19" s="3">
        <f>C33*C41/12</f>
        <v>18.472999999999999</v>
      </c>
    </row>
    <row r="20" spans="2:11" x14ac:dyDescent="0.2">
      <c r="B20" s="36" t="s">
        <v>32</v>
      </c>
      <c r="C20" s="5">
        <f>IF(C11="Ancien",(C17-F9)*0.0799,(C17-F9)*0.02)*C21</f>
        <v>14302.1</v>
      </c>
      <c r="E20" s="37"/>
      <c r="H20" t="s">
        <v>33</v>
      </c>
      <c r="I20" s="38">
        <f>F17*12+F8*12+F7</f>
        <v>7366.27146363664</v>
      </c>
    </row>
    <row r="21" spans="2:11" x14ac:dyDescent="0.2">
      <c r="B21" s="51" t="s">
        <v>34</v>
      </c>
      <c r="C21" s="39">
        <v>1</v>
      </c>
      <c r="E21" s="36" t="s">
        <v>35</v>
      </c>
      <c r="F21" s="3">
        <f>F18*12</f>
        <v>5844.5954636366396</v>
      </c>
      <c r="H21" t="s">
        <v>36</v>
      </c>
      <c r="I21" s="38">
        <f>F30*12</f>
        <v>7740</v>
      </c>
    </row>
    <row r="22" spans="2:11" x14ac:dyDescent="0.2">
      <c r="E22" s="36" t="s">
        <v>37</v>
      </c>
      <c r="F22" s="3">
        <f>F17*12</f>
        <v>6066.27146363664</v>
      </c>
      <c r="H22" t="s">
        <v>38</v>
      </c>
      <c r="I22" s="38">
        <f>I21-I20</f>
        <v>373.72853636336004</v>
      </c>
    </row>
    <row r="23" spans="2:11" x14ac:dyDescent="0.2">
      <c r="E23" s="47"/>
      <c r="F23" s="3"/>
    </row>
    <row r="25" spans="2:11" x14ac:dyDescent="0.2">
      <c r="B25" s="2" t="s">
        <v>39</v>
      </c>
      <c r="E25" s="2" t="s">
        <v>40</v>
      </c>
      <c r="H25" s="2" t="s">
        <v>41</v>
      </c>
    </row>
    <row r="27" spans="2:11" x14ac:dyDescent="0.2">
      <c r="B27" s="36" t="s">
        <v>42</v>
      </c>
      <c r="C27">
        <v>0.2</v>
      </c>
      <c r="E27" s="1" t="s">
        <v>17</v>
      </c>
      <c r="F27" s="3">
        <f>I10</f>
        <v>22</v>
      </c>
      <c r="H27" t="s">
        <v>43</v>
      </c>
      <c r="I27" s="4">
        <f>F28*12/C17</f>
        <v>3.8095238095238099E-2</v>
      </c>
    </row>
    <row r="28" spans="2:11" x14ac:dyDescent="0.2">
      <c r="B28" s="36" t="s">
        <v>44</v>
      </c>
      <c r="C28" s="5">
        <f>C17*C27</f>
        <v>37800</v>
      </c>
      <c r="E28" s="1" t="s">
        <v>45</v>
      </c>
      <c r="F28" s="57">
        <v>600</v>
      </c>
      <c r="H28" t="s">
        <v>46</v>
      </c>
      <c r="I28" s="38">
        <f>I43/C31</f>
        <v>0.3465819044844683</v>
      </c>
    </row>
    <row r="29" spans="2:11" x14ac:dyDescent="0.2">
      <c r="B29" s="36" t="s">
        <v>47</v>
      </c>
      <c r="C29" s="49">
        <v>70000</v>
      </c>
      <c r="E29" s="1" t="s">
        <v>48</v>
      </c>
      <c r="F29" s="3">
        <f>F8*0.6</f>
        <v>45</v>
      </c>
    </row>
    <row r="30" spans="2:11" x14ac:dyDescent="0.2">
      <c r="B30" s="36" t="s">
        <v>49</v>
      </c>
      <c r="C30" s="48">
        <f>C28+C29</f>
        <v>107800</v>
      </c>
      <c r="E30" s="1" t="s">
        <v>50</v>
      </c>
      <c r="F30" s="48">
        <f>F28+F29</f>
        <v>645</v>
      </c>
      <c r="H30" s="23" t="s">
        <v>51</v>
      </c>
      <c r="I30">
        <v>120</v>
      </c>
    </row>
    <row r="31" spans="2:11" x14ac:dyDescent="0.2">
      <c r="B31" s="36" t="s">
        <v>52</v>
      </c>
      <c r="C31" s="48">
        <f>C28+C20+C29</f>
        <v>122102.1</v>
      </c>
      <c r="H31" s="62" t="s">
        <v>105</v>
      </c>
      <c r="I31" t="s">
        <v>92</v>
      </c>
      <c r="K31" t="s">
        <v>106</v>
      </c>
    </row>
    <row r="32" spans="2:11" x14ac:dyDescent="0.2">
      <c r="B32" s="51" t="s">
        <v>53</v>
      </c>
      <c r="C32" s="50">
        <f>IF(C11="Neuf",C7/1.2-C7,0)</f>
        <v>0</v>
      </c>
      <c r="E32" s="1" t="s">
        <v>54</v>
      </c>
      <c r="F32" s="3">
        <f>F8-F29</f>
        <v>30</v>
      </c>
      <c r="H32" s="1" t="s">
        <v>55</v>
      </c>
      <c r="I32" s="5">
        <f>C33-'Tbl Amort'!G131</f>
        <v>52728.66650045295</v>
      </c>
      <c r="K32" t="s">
        <v>106</v>
      </c>
    </row>
    <row r="33" spans="2:11" x14ac:dyDescent="0.2">
      <c r="B33" s="36" t="s">
        <v>56</v>
      </c>
      <c r="C33" s="48">
        <f>C17-C28-C29+C32</f>
        <v>81200</v>
      </c>
      <c r="E33" s="1" t="s">
        <v>57</v>
      </c>
      <c r="F33" s="3">
        <f>F7/12</f>
        <v>33.333333333333336</v>
      </c>
      <c r="H33" s="1" t="s">
        <v>58</v>
      </c>
      <c r="I33" s="17">
        <f>C17*J33</f>
        <v>37800</v>
      </c>
      <c r="J33">
        <v>0.2</v>
      </c>
    </row>
    <row r="34" spans="2:11" x14ac:dyDescent="0.2">
      <c r="E34" s="1" t="s">
        <v>59</v>
      </c>
      <c r="F34" s="48">
        <f>F30+F32+F33</f>
        <v>708.33333333333337</v>
      </c>
      <c r="H34" s="1" t="s">
        <v>60</v>
      </c>
      <c r="I34" s="16">
        <f>I33*J34*-1</f>
        <v>-15120</v>
      </c>
      <c r="J34">
        <v>0.4</v>
      </c>
      <c r="K34" s="61" t="s">
        <v>104</v>
      </c>
    </row>
    <row r="35" spans="2:11" x14ac:dyDescent="0.2">
      <c r="H35" s="1" t="str">
        <f>B40</f>
        <v>Interets</v>
      </c>
      <c r="I35" s="5">
        <f>'Tbl Amort'!G4*-1</f>
        <v>-5717.288135913549</v>
      </c>
    </row>
    <row r="36" spans="2:11" x14ac:dyDescent="0.2">
      <c r="B36" s="2" t="s">
        <v>61</v>
      </c>
      <c r="E36" s="2" t="s">
        <v>62</v>
      </c>
      <c r="F36" s="3"/>
      <c r="H36" s="1" t="str">
        <f>B41</f>
        <v>Assurance Pret</v>
      </c>
      <c r="I36" s="5">
        <f>F19*-120</f>
        <v>-2216.7599999999998</v>
      </c>
    </row>
    <row r="37" spans="2:11" x14ac:dyDescent="0.2">
      <c r="B37" t="s">
        <v>103</v>
      </c>
      <c r="F37" s="3"/>
      <c r="H37" s="1" t="str">
        <f>B20</f>
        <v>Frais de notaire</v>
      </c>
      <c r="I37" s="5">
        <f>C20*-1</f>
        <v>-14302.1</v>
      </c>
    </row>
    <row r="38" spans="2:11" x14ac:dyDescent="0.2">
      <c r="B38" s="36" t="s">
        <v>63</v>
      </c>
      <c r="C38" s="31">
        <v>15</v>
      </c>
      <c r="E38" s="1" t="s">
        <v>17</v>
      </c>
      <c r="F38" s="3">
        <f>I10</f>
        <v>22</v>
      </c>
      <c r="H38" s="1" t="str">
        <f>E9</f>
        <v>Frais d'agence TTC</v>
      </c>
      <c r="I38" s="5">
        <f>F9*-1</f>
        <v>-10000</v>
      </c>
    </row>
    <row r="39" spans="2:11" x14ac:dyDescent="0.2">
      <c r="B39" s="36" t="s">
        <v>64</v>
      </c>
      <c r="C39" s="31">
        <f>C38*12</f>
        <v>180</v>
      </c>
      <c r="E39" s="1" t="s">
        <v>65</v>
      </c>
      <c r="F39" s="3">
        <v>120</v>
      </c>
      <c r="H39" s="1" t="str">
        <f>B43</f>
        <v>Penalités RA</v>
      </c>
      <c r="I39" s="5">
        <f>(I32-C33)*0.03</f>
        <v>-854.14000498641144</v>
      </c>
    </row>
    <row r="40" spans="2:11" x14ac:dyDescent="0.2">
      <c r="B40" s="36" t="s">
        <v>66</v>
      </c>
      <c r="C40" s="32">
        <v>1.03E-2</v>
      </c>
      <c r="E40" s="1" t="s">
        <v>2</v>
      </c>
      <c r="F40" s="3">
        <v>80</v>
      </c>
      <c r="H40" s="1" t="s">
        <v>67</v>
      </c>
      <c r="I40" s="35" t="s">
        <v>68</v>
      </c>
    </row>
    <row r="41" spans="2:11" x14ac:dyDescent="0.2">
      <c r="B41" s="36" t="s">
        <v>69</v>
      </c>
      <c r="C41" s="59">
        <v>2.7299999999999998E-3</v>
      </c>
      <c r="E41" s="1" t="s">
        <v>70</v>
      </c>
      <c r="F41" s="34">
        <v>20</v>
      </c>
      <c r="H41" s="1" t="str">
        <f>E7</f>
        <v>Taxe fonciere / an</v>
      </c>
      <c r="I41" s="3">
        <f>F7*-10</f>
        <v>-4000</v>
      </c>
    </row>
    <row r="42" spans="2:11" x14ac:dyDescent="0.2">
      <c r="B42" s="36" t="s">
        <v>71</v>
      </c>
      <c r="C42" s="5">
        <v>2500</v>
      </c>
      <c r="E42" s="3"/>
      <c r="H42" s="1" t="str">
        <f>E8</f>
        <v>Charges / mois</v>
      </c>
      <c r="I42" s="3">
        <f>F8*-120*0.4</f>
        <v>-3600</v>
      </c>
    </row>
    <row r="43" spans="2:11" x14ac:dyDescent="0.2">
      <c r="B43" s="36" t="s">
        <v>72</v>
      </c>
      <c r="C43" s="33">
        <v>0.03</v>
      </c>
      <c r="E43" s="1" t="s">
        <v>73</v>
      </c>
      <c r="F43" s="48">
        <f>F40*F41</f>
        <v>1600</v>
      </c>
      <c r="H43" s="23" t="s">
        <v>74</v>
      </c>
      <c r="I43" s="48">
        <f>SUM(I32:I39)</f>
        <v>42318.378359552997</v>
      </c>
    </row>
    <row r="44" spans="2:11" x14ac:dyDescent="0.2">
      <c r="B44" s="36" t="s">
        <v>67</v>
      </c>
      <c r="C44" s="5">
        <f>C42</f>
        <v>2500</v>
      </c>
      <c r="E44" s="1" t="s">
        <v>75</v>
      </c>
      <c r="F44" s="42">
        <f>IF(C10="Habitation",F43*I12+F43,F43*I13+F43)</f>
        <v>1614.72</v>
      </c>
      <c r="H44" t="s">
        <v>76</v>
      </c>
      <c r="I44" s="38">
        <f>I43/I30</f>
        <v>352.65315299627497</v>
      </c>
    </row>
  </sheetData>
  <mergeCells count="1">
    <mergeCell ref="B2:I2"/>
  </mergeCells>
  <conditionalFormatting sqref="I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22">
    <cfRule type="expression" dxfId="1" priority="1">
      <formula>$I$22&gt;=0</formula>
    </cfRule>
    <cfRule type="expression" dxfId="0" priority="2">
      <formula>$I$22&lt;0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C95B066-4732-2648-98CF-90200F7A3D22}">
          <x14:formula1>
            <xm:f>Params!$C$5:$C$6</xm:f>
          </x14:formula1>
          <xm:sqref>C11</xm:sqref>
        </x14:dataValidation>
        <x14:dataValidation type="list" allowBlank="1" showInputMessage="1" showErrorMessage="1" xr:uid="{75857468-AC86-B647-8378-AF32181D260B}">
          <x14:formula1>
            <xm:f>Params!$D$5:$D$19</xm:f>
          </x14:formula1>
          <xm:sqref>I7</xm:sqref>
        </x14:dataValidation>
        <x14:dataValidation type="list" allowBlank="1" showInputMessage="1" showErrorMessage="1" xr:uid="{2AA58B3A-80F4-C649-81E2-71E5A49DE8A8}">
          <x14:formula1>
            <xm:f>Params!B5:B6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AA91-89F2-FB4C-9786-668944224344}">
  <dimension ref="B2:X318"/>
  <sheetViews>
    <sheetView showGridLines="0" zoomScaleNormal="100" workbookViewId="0">
      <selection activeCell="G8" sqref="G8"/>
    </sheetView>
  </sheetViews>
  <sheetFormatPr baseColWidth="10" defaultColWidth="8.83203125" defaultRowHeight="15" outlineLevelRow="1" x14ac:dyDescent="0.2"/>
  <cols>
    <col min="1" max="1" width="3.1640625" style="6" customWidth="1"/>
    <col min="2" max="2" width="21.33203125" style="6" customWidth="1"/>
    <col min="3" max="3" width="14.6640625" style="6" customWidth="1"/>
    <col min="4" max="7" width="18.6640625" style="6" customWidth="1"/>
    <col min="8" max="13" width="8.5" style="6" customWidth="1"/>
    <col min="14" max="14" width="9.33203125" style="6" customWidth="1"/>
    <col min="15" max="20" width="8.5" style="6" customWidth="1"/>
    <col min="21" max="21" width="8.83203125" style="6"/>
    <col min="22" max="1026" width="8.5" style="6" customWidth="1"/>
    <col min="1027" max="16384" width="8.83203125" style="6"/>
  </cols>
  <sheetData>
    <row r="2" spans="2:24" x14ac:dyDescent="0.2">
      <c r="C2" s="24"/>
      <c r="D2" s="24"/>
    </row>
    <row r="3" spans="2:24" x14ac:dyDescent="0.2">
      <c r="B3" s="25" t="s">
        <v>77</v>
      </c>
      <c r="C3" s="24"/>
    </row>
    <row r="4" spans="2:24" ht="14.5" customHeight="1" x14ac:dyDescent="0.2">
      <c r="B4" s="30" t="s">
        <v>78</v>
      </c>
      <c r="C4" s="26">
        <f>Projet!C40</f>
        <v>1.03E-2</v>
      </c>
      <c r="E4" s="7"/>
      <c r="F4" s="19" t="s">
        <v>79</v>
      </c>
      <c r="G4" s="27">
        <f>SUM(F12:F131)</f>
        <v>5717.288135913549</v>
      </c>
    </row>
    <row r="5" spans="2:24" x14ac:dyDescent="0.2">
      <c r="B5" s="30" t="s">
        <v>80</v>
      </c>
      <c r="C5" s="27">
        <f>Projet!C33</f>
        <v>81200</v>
      </c>
      <c r="E5" s="64"/>
      <c r="F5" s="19" t="s">
        <v>81</v>
      </c>
      <c r="G5" s="27">
        <f>SUM(F12:F191)</f>
        <v>6468.9319545497474</v>
      </c>
      <c r="U5" s="8"/>
      <c r="V5" s="9"/>
    </row>
    <row r="6" spans="2:24" x14ac:dyDescent="0.2">
      <c r="B6" s="30" t="s">
        <v>82</v>
      </c>
      <c r="C6" s="28">
        <f>Projet!C38</f>
        <v>15</v>
      </c>
      <c r="E6" s="64"/>
      <c r="F6" s="10"/>
    </row>
    <row r="7" spans="2:24" x14ac:dyDescent="0.2">
      <c r="C7" s="24"/>
      <c r="D7" s="29"/>
    </row>
    <row r="9" spans="2:24" x14ac:dyDescent="0.2">
      <c r="B9" s="65" t="s">
        <v>83</v>
      </c>
      <c r="C9" s="65"/>
      <c r="D9" s="65"/>
      <c r="E9" s="65"/>
      <c r="F9" s="65"/>
      <c r="G9" s="65"/>
      <c r="U9" s="8"/>
      <c r="V9" s="9"/>
      <c r="X9" s="11"/>
    </row>
    <row r="10" spans="2:24" x14ac:dyDescent="0.2">
      <c r="U10" s="8"/>
      <c r="V10" s="9"/>
      <c r="X10" s="11"/>
    </row>
    <row r="11" spans="2:24" x14ac:dyDescent="0.2">
      <c r="C11" s="12" t="s">
        <v>84</v>
      </c>
      <c r="D11" s="12" t="s">
        <v>85</v>
      </c>
      <c r="E11" s="12" t="s">
        <v>86</v>
      </c>
      <c r="F11" s="12" t="s">
        <v>87</v>
      </c>
      <c r="G11" s="12" t="s">
        <v>88</v>
      </c>
    </row>
    <row r="12" spans="2:24" outlineLevel="1" x14ac:dyDescent="0.2">
      <c r="C12" s="6">
        <v>1</v>
      </c>
      <c r="D12" s="8">
        <f t="shared" ref="D12:D75" si="0">-PMT($C$4/12,$C$6*12,$C$5)</f>
        <v>487.04962196972087</v>
      </c>
      <c r="E12" s="13">
        <f>D12-F12</f>
        <v>417.35295530305422</v>
      </c>
      <c r="F12" s="8">
        <f t="shared" ref="F12:F75" si="1">-IPMT($C$4/12,C12,$C$6*12,$C$5)</f>
        <v>69.696666666666673</v>
      </c>
      <c r="G12" s="8">
        <f t="shared" ref="G12:G75" si="2">$C$5+CUMPRINC($C$4/12,$C$6*12,$C$5,1,C12,0)</f>
        <v>80782.647044696947</v>
      </c>
    </row>
    <row r="13" spans="2:24" outlineLevel="1" x14ac:dyDescent="0.2">
      <c r="C13" s="6">
        <v>2</v>
      </c>
      <c r="D13" s="8">
        <f t="shared" si="0"/>
        <v>487.04962196972087</v>
      </c>
      <c r="E13" s="13">
        <f t="shared" ref="E13:E76" si="3">D13-F13</f>
        <v>417.71118325635598</v>
      </c>
      <c r="F13" s="8">
        <f t="shared" si="1"/>
        <v>69.33843871336488</v>
      </c>
      <c r="G13" s="8">
        <f t="shared" si="2"/>
        <v>80364.935861440594</v>
      </c>
    </row>
    <row r="14" spans="2:24" outlineLevel="1" x14ac:dyDescent="0.2">
      <c r="C14" s="6">
        <v>3</v>
      </c>
      <c r="D14" s="8">
        <f t="shared" si="0"/>
        <v>487.04962196972087</v>
      </c>
      <c r="E14" s="13">
        <f t="shared" si="3"/>
        <v>418.06971868865105</v>
      </c>
      <c r="F14" s="8">
        <f t="shared" si="1"/>
        <v>68.979903281069838</v>
      </c>
      <c r="G14" s="8">
        <f t="shared" si="2"/>
        <v>79946.86614275194</v>
      </c>
      <c r="V14" s="9"/>
      <c r="X14" s="11"/>
    </row>
    <row r="15" spans="2:24" outlineLevel="1" x14ac:dyDescent="0.2">
      <c r="C15" s="6">
        <v>4</v>
      </c>
      <c r="D15" s="8">
        <f t="shared" si="0"/>
        <v>487.04962196972087</v>
      </c>
      <c r="E15" s="13">
        <f t="shared" si="3"/>
        <v>418.42856186385882</v>
      </c>
      <c r="F15" s="8">
        <f t="shared" si="1"/>
        <v>68.621060105862085</v>
      </c>
      <c r="G15" s="8">
        <f t="shared" si="2"/>
        <v>79528.437580888087</v>
      </c>
    </row>
    <row r="16" spans="2:24" outlineLevel="1" x14ac:dyDescent="0.2">
      <c r="C16" s="6">
        <v>5</v>
      </c>
      <c r="D16" s="8">
        <f t="shared" si="0"/>
        <v>487.04962196972087</v>
      </c>
      <c r="E16" s="13">
        <f t="shared" si="3"/>
        <v>418.78771304612525</v>
      </c>
      <c r="F16" s="8">
        <f t="shared" si="1"/>
        <v>68.261908923595612</v>
      </c>
      <c r="G16" s="8">
        <f t="shared" si="2"/>
        <v>79109.649867841959</v>
      </c>
    </row>
    <row r="17" spans="3:7" outlineLevel="1" x14ac:dyDescent="0.2">
      <c r="C17" s="6">
        <v>6</v>
      </c>
      <c r="D17" s="8">
        <f t="shared" si="0"/>
        <v>487.04962196972087</v>
      </c>
      <c r="E17" s="13">
        <f t="shared" si="3"/>
        <v>419.14717249982323</v>
      </c>
      <c r="F17" s="8">
        <f t="shared" si="1"/>
        <v>67.902449469897675</v>
      </c>
      <c r="G17" s="8">
        <f t="shared" si="2"/>
        <v>78690.502695342133</v>
      </c>
    </row>
    <row r="18" spans="3:7" outlineLevel="1" x14ac:dyDescent="0.2">
      <c r="C18" s="6">
        <v>7</v>
      </c>
      <c r="D18" s="8">
        <f t="shared" si="0"/>
        <v>487.04962196972087</v>
      </c>
      <c r="E18" s="13">
        <f t="shared" si="3"/>
        <v>419.50694048955222</v>
      </c>
      <c r="F18" s="8">
        <f t="shared" si="1"/>
        <v>67.542681480168667</v>
      </c>
      <c r="G18" s="8">
        <f t="shared" si="2"/>
        <v>78270.995754852585</v>
      </c>
    </row>
    <row r="19" spans="3:7" outlineLevel="1" x14ac:dyDescent="0.2">
      <c r="C19" s="6">
        <v>8</v>
      </c>
      <c r="D19" s="8">
        <f t="shared" si="0"/>
        <v>487.04962196972087</v>
      </c>
      <c r="E19" s="13">
        <f t="shared" si="3"/>
        <v>419.86701728013907</v>
      </c>
      <c r="F19" s="8">
        <f t="shared" si="1"/>
        <v>67.182604689581808</v>
      </c>
      <c r="G19" s="8">
        <f t="shared" si="2"/>
        <v>77851.128737572435</v>
      </c>
    </row>
    <row r="20" spans="3:7" outlineLevel="1" x14ac:dyDescent="0.2">
      <c r="C20" s="6">
        <v>9</v>
      </c>
      <c r="D20" s="8">
        <f t="shared" si="0"/>
        <v>487.04962196972087</v>
      </c>
      <c r="E20" s="13">
        <f t="shared" si="3"/>
        <v>420.22740313663786</v>
      </c>
      <c r="F20" s="8">
        <f t="shared" si="1"/>
        <v>66.822218833083014</v>
      </c>
      <c r="G20" s="8">
        <f t="shared" si="2"/>
        <v>77430.901334435795</v>
      </c>
    </row>
    <row r="21" spans="3:7" outlineLevel="1" x14ac:dyDescent="0.2">
      <c r="C21" s="6">
        <v>10</v>
      </c>
      <c r="D21" s="8">
        <f t="shared" si="0"/>
        <v>487.04962196972087</v>
      </c>
      <c r="E21" s="13">
        <f t="shared" si="3"/>
        <v>420.58809832433013</v>
      </c>
      <c r="F21" s="8">
        <f t="shared" si="1"/>
        <v>66.461523645390741</v>
      </c>
      <c r="G21" s="8">
        <f t="shared" si="2"/>
        <v>77010.313236111469</v>
      </c>
    </row>
    <row r="22" spans="3:7" outlineLevel="1" x14ac:dyDescent="0.2">
      <c r="C22" s="6">
        <v>11</v>
      </c>
      <c r="D22" s="8">
        <f t="shared" si="0"/>
        <v>487.04962196972087</v>
      </c>
      <c r="E22" s="13">
        <f t="shared" si="3"/>
        <v>420.94910310872518</v>
      </c>
      <c r="F22" s="8">
        <f t="shared" si="1"/>
        <v>66.100518860995678</v>
      </c>
      <c r="G22" s="8">
        <f t="shared" si="2"/>
        <v>76589.364133002746</v>
      </c>
    </row>
    <row r="23" spans="3:7" outlineLevel="1" x14ac:dyDescent="0.2">
      <c r="C23" s="6">
        <v>12</v>
      </c>
      <c r="D23" s="8">
        <f t="shared" si="0"/>
        <v>487.04962196972087</v>
      </c>
      <c r="E23" s="13">
        <f t="shared" si="3"/>
        <v>421.3104177555602</v>
      </c>
      <c r="F23" s="8">
        <f t="shared" si="1"/>
        <v>65.739204214160694</v>
      </c>
      <c r="G23" s="8">
        <f t="shared" si="2"/>
        <v>76168.053715247181</v>
      </c>
    </row>
    <row r="24" spans="3:7" outlineLevel="1" x14ac:dyDescent="0.2">
      <c r="C24" s="6">
        <v>13</v>
      </c>
      <c r="D24" s="8">
        <f t="shared" si="0"/>
        <v>487.04962196972087</v>
      </c>
      <c r="E24" s="13">
        <f t="shared" si="3"/>
        <v>421.67204253080035</v>
      </c>
      <c r="F24" s="8">
        <f t="shared" si="1"/>
        <v>65.377579438920506</v>
      </c>
      <c r="G24" s="8">
        <f t="shared" si="2"/>
        <v>75746.381672716379</v>
      </c>
    </row>
    <row r="25" spans="3:7" outlineLevel="1" x14ac:dyDescent="0.2">
      <c r="C25" s="6">
        <v>14</v>
      </c>
      <c r="D25" s="8">
        <f t="shared" si="0"/>
        <v>487.04962196972087</v>
      </c>
      <c r="E25" s="13">
        <f t="shared" si="3"/>
        <v>422.0339777006393</v>
      </c>
      <c r="F25" s="8">
        <f t="shared" si="1"/>
        <v>65.015644269081577</v>
      </c>
      <c r="G25" s="8">
        <f t="shared" si="2"/>
        <v>75324.347695015749</v>
      </c>
    </row>
    <row r="26" spans="3:7" outlineLevel="1" x14ac:dyDescent="0.2">
      <c r="C26" s="6">
        <v>15</v>
      </c>
      <c r="D26" s="8">
        <f t="shared" si="0"/>
        <v>487.04962196972087</v>
      </c>
      <c r="E26" s="13">
        <f t="shared" si="3"/>
        <v>422.396223531499</v>
      </c>
      <c r="F26" s="8">
        <f t="shared" si="1"/>
        <v>64.653398438221842</v>
      </c>
      <c r="G26" s="8">
        <f t="shared" si="2"/>
        <v>74901.951471484252</v>
      </c>
    </row>
    <row r="27" spans="3:7" outlineLevel="1" x14ac:dyDescent="0.2">
      <c r="C27" s="6">
        <v>16</v>
      </c>
      <c r="D27" s="8">
        <f t="shared" si="0"/>
        <v>487.04962196972087</v>
      </c>
      <c r="E27" s="13">
        <f t="shared" si="3"/>
        <v>422.75878029003024</v>
      </c>
      <c r="F27" s="8">
        <f t="shared" si="1"/>
        <v>64.290841679690644</v>
      </c>
      <c r="G27" s="8">
        <f t="shared" si="2"/>
        <v>74479.192691194214</v>
      </c>
    </row>
    <row r="28" spans="3:7" outlineLevel="1" x14ac:dyDescent="0.2">
      <c r="C28" s="6">
        <v>17</v>
      </c>
      <c r="D28" s="8">
        <f t="shared" si="0"/>
        <v>487.04962196972087</v>
      </c>
      <c r="E28" s="13">
        <f t="shared" si="3"/>
        <v>423.12164824311247</v>
      </c>
      <c r="F28" s="8">
        <f t="shared" si="1"/>
        <v>63.927973726608379</v>
      </c>
      <c r="G28" s="8">
        <f t="shared" si="2"/>
        <v>74056.071042951109</v>
      </c>
    </row>
    <row r="29" spans="3:7" outlineLevel="1" x14ac:dyDescent="0.2">
      <c r="C29" s="6">
        <v>18</v>
      </c>
      <c r="D29" s="8">
        <f t="shared" si="0"/>
        <v>487.04962196972087</v>
      </c>
      <c r="E29" s="13">
        <f t="shared" si="3"/>
        <v>423.48482765785451</v>
      </c>
      <c r="F29" s="8">
        <f t="shared" si="1"/>
        <v>63.564794311866379</v>
      </c>
      <c r="G29" s="8">
        <f t="shared" si="2"/>
        <v>73632.586215293253</v>
      </c>
    </row>
    <row r="30" spans="3:7" outlineLevel="1" x14ac:dyDescent="0.2">
      <c r="C30" s="6">
        <v>19</v>
      </c>
      <c r="D30" s="8">
        <f t="shared" si="0"/>
        <v>487.04962196972087</v>
      </c>
      <c r="E30" s="13">
        <f t="shared" si="3"/>
        <v>423.84831880159413</v>
      </c>
      <c r="F30" s="8">
        <f t="shared" si="1"/>
        <v>63.201303168126721</v>
      </c>
      <c r="G30" s="8">
        <f t="shared" si="2"/>
        <v>73208.737896491657</v>
      </c>
    </row>
    <row r="31" spans="3:7" outlineLevel="1" x14ac:dyDescent="0.2">
      <c r="C31" s="6">
        <v>20</v>
      </c>
      <c r="D31" s="8">
        <f t="shared" si="0"/>
        <v>487.04962196972087</v>
      </c>
      <c r="E31" s="13">
        <f t="shared" si="3"/>
        <v>424.21212194189889</v>
      </c>
      <c r="F31" s="8">
        <f t="shared" si="1"/>
        <v>62.837500027822017</v>
      </c>
      <c r="G31" s="8">
        <f t="shared" si="2"/>
        <v>72784.525774549751</v>
      </c>
    </row>
    <row r="32" spans="3:7" outlineLevel="1" x14ac:dyDescent="0.2">
      <c r="C32" s="6">
        <v>21</v>
      </c>
      <c r="D32" s="8">
        <f t="shared" si="0"/>
        <v>487.04962196972087</v>
      </c>
      <c r="E32" s="13">
        <f t="shared" si="3"/>
        <v>424.57623734656568</v>
      </c>
      <c r="F32" s="8">
        <f t="shared" si="1"/>
        <v>62.473384623155219</v>
      </c>
      <c r="G32" s="8">
        <f t="shared" si="2"/>
        <v>72359.949537203196</v>
      </c>
    </row>
    <row r="33" spans="3:7" outlineLevel="1" x14ac:dyDescent="0.2">
      <c r="C33" s="6">
        <v>22</v>
      </c>
      <c r="D33" s="8">
        <f t="shared" si="0"/>
        <v>487.04962196972087</v>
      </c>
      <c r="E33" s="13">
        <f t="shared" si="3"/>
        <v>424.94066528362146</v>
      </c>
      <c r="F33" s="8">
        <f t="shared" si="1"/>
        <v>62.108956686099411</v>
      </c>
      <c r="G33" s="8">
        <f t="shared" si="2"/>
        <v>71935.008871919563</v>
      </c>
    </row>
    <row r="34" spans="3:7" outlineLevel="1" x14ac:dyDescent="0.2">
      <c r="C34" s="6">
        <v>23</v>
      </c>
      <c r="D34" s="8">
        <f t="shared" si="0"/>
        <v>487.04962196972087</v>
      </c>
      <c r="E34" s="13">
        <f t="shared" si="3"/>
        <v>425.30540602132322</v>
      </c>
      <c r="F34" s="8">
        <f t="shared" si="1"/>
        <v>61.744215948397638</v>
      </c>
      <c r="G34" s="8">
        <f t="shared" si="2"/>
        <v>71509.703465898245</v>
      </c>
    </row>
    <row r="35" spans="3:7" outlineLevel="1" x14ac:dyDescent="0.2">
      <c r="C35" s="6">
        <v>24</v>
      </c>
      <c r="D35" s="8">
        <f t="shared" si="0"/>
        <v>487.04962196972087</v>
      </c>
      <c r="E35" s="13">
        <f t="shared" si="3"/>
        <v>425.67045982815819</v>
      </c>
      <c r="F35" s="8">
        <f t="shared" si="1"/>
        <v>61.379162141562674</v>
      </c>
      <c r="G35" s="8">
        <f t="shared" si="2"/>
        <v>71084.03300607008</v>
      </c>
    </row>
    <row r="36" spans="3:7" outlineLevel="1" x14ac:dyDescent="0.2">
      <c r="C36" s="6">
        <v>25</v>
      </c>
      <c r="D36" s="8">
        <f t="shared" si="0"/>
        <v>487.04962196972087</v>
      </c>
      <c r="E36" s="13">
        <f t="shared" si="3"/>
        <v>426.03582697284401</v>
      </c>
      <c r="F36" s="8">
        <f t="shared" si="1"/>
        <v>61.013794996876847</v>
      </c>
      <c r="G36" s="8">
        <f t="shared" si="2"/>
        <v>70657.997179097249</v>
      </c>
    </row>
    <row r="37" spans="3:7" outlineLevel="1" x14ac:dyDescent="0.2">
      <c r="C37" s="6">
        <v>26</v>
      </c>
      <c r="D37" s="8">
        <f t="shared" si="0"/>
        <v>487.04962196972087</v>
      </c>
      <c r="E37" s="13">
        <f t="shared" si="3"/>
        <v>426.40150772432906</v>
      </c>
      <c r="F37" s="8">
        <f t="shared" si="1"/>
        <v>60.648114245391817</v>
      </c>
      <c r="G37" s="8">
        <f t="shared" si="2"/>
        <v>70231.59567137291</v>
      </c>
    </row>
    <row r="38" spans="3:7" outlineLevel="1" x14ac:dyDescent="0.2">
      <c r="C38" s="6">
        <v>27</v>
      </c>
      <c r="D38" s="8">
        <f t="shared" si="0"/>
        <v>487.04962196972087</v>
      </c>
      <c r="E38" s="13">
        <f t="shared" si="3"/>
        <v>426.76750235179247</v>
      </c>
      <c r="F38" s="8">
        <f t="shared" si="1"/>
        <v>60.28211961792843</v>
      </c>
      <c r="G38" s="8">
        <f t="shared" si="2"/>
        <v>69804.82816902113</v>
      </c>
    </row>
    <row r="39" spans="3:7" outlineLevel="1" x14ac:dyDescent="0.2">
      <c r="C39" s="6">
        <v>28</v>
      </c>
      <c r="D39" s="8">
        <f t="shared" si="0"/>
        <v>487.04962196972087</v>
      </c>
      <c r="E39" s="13">
        <f t="shared" si="3"/>
        <v>427.13381112464441</v>
      </c>
      <c r="F39" s="8">
        <f t="shared" si="1"/>
        <v>59.915810845076486</v>
      </c>
      <c r="G39" s="8">
        <f t="shared" si="2"/>
        <v>69377.694357896486</v>
      </c>
    </row>
    <row r="40" spans="3:7" outlineLevel="1" x14ac:dyDescent="0.2">
      <c r="C40" s="6">
        <v>29</v>
      </c>
      <c r="D40" s="8">
        <f t="shared" si="0"/>
        <v>487.04962196972087</v>
      </c>
      <c r="E40" s="13">
        <f t="shared" si="3"/>
        <v>427.50043431252641</v>
      </c>
      <c r="F40" s="8">
        <f t="shared" si="1"/>
        <v>59.549187657194487</v>
      </c>
      <c r="G40" s="8">
        <f t="shared" si="2"/>
        <v>68950.193923583953</v>
      </c>
    </row>
    <row r="41" spans="3:7" outlineLevel="1" x14ac:dyDescent="0.2">
      <c r="C41" s="6">
        <v>30</v>
      </c>
      <c r="D41" s="8">
        <f t="shared" si="0"/>
        <v>487.04962196972087</v>
      </c>
      <c r="E41" s="13">
        <f t="shared" si="3"/>
        <v>427.8673721853113</v>
      </c>
      <c r="F41" s="8">
        <f t="shared" si="1"/>
        <v>59.182249784409571</v>
      </c>
      <c r="G41" s="8">
        <f t="shared" si="2"/>
        <v>68522.326551398641</v>
      </c>
    </row>
    <row r="42" spans="3:7" outlineLevel="1" x14ac:dyDescent="0.2">
      <c r="C42" s="6">
        <v>31</v>
      </c>
      <c r="D42" s="8">
        <f t="shared" si="0"/>
        <v>487.04962196972087</v>
      </c>
      <c r="E42" s="13">
        <f t="shared" si="3"/>
        <v>428.23462501310371</v>
      </c>
      <c r="F42" s="8">
        <f t="shared" si="1"/>
        <v>58.814996956617165</v>
      </c>
      <c r="G42" s="8">
        <f t="shared" si="2"/>
        <v>68094.091926385532</v>
      </c>
    </row>
    <row r="43" spans="3:7" outlineLevel="1" x14ac:dyDescent="0.2">
      <c r="C43" s="6">
        <v>32</v>
      </c>
      <c r="D43" s="8">
        <f t="shared" si="0"/>
        <v>487.04962196972087</v>
      </c>
      <c r="E43" s="13">
        <f t="shared" si="3"/>
        <v>428.60219306623992</v>
      </c>
      <c r="F43" s="8">
        <f t="shared" si="1"/>
        <v>58.447428903480926</v>
      </c>
      <c r="G43" s="8">
        <f t="shared" si="2"/>
        <v>67665.489733319293</v>
      </c>
    </row>
    <row r="44" spans="3:7" outlineLevel="1" x14ac:dyDescent="0.2">
      <c r="C44" s="6">
        <v>33</v>
      </c>
      <c r="D44" s="8">
        <f t="shared" si="0"/>
        <v>487.04962196972087</v>
      </c>
      <c r="E44" s="13">
        <f t="shared" si="3"/>
        <v>428.97007661528846</v>
      </c>
      <c r="F44" s="8">
        <f t="shared" si="1"/>
        <v>58.079545354432405</v>
      </c>
      <c r="G44" s="8">
        <f t="shared" si="2"/>
        <v>67236.519656704011</v>
      </c>
    </row>
    <row r="45" spans="3:7" outlineLevel="1" x14ac:dyDescent="0.2">
      <c r="C45" s="6">
        <v>34</v>
      </c>
      <c r="D45" s="8">
        <f t="shared" si="0"/>
        <v>487.04962196972087</v>
      </c>
      <c r="E45" s="13">
        <f t="shared" si="3"/>
        <v>429.33827593104991</v>
      </c>
      <c r="F45" s="8">
        <f t="shared" si="1"/>
        <v>57.711346038670953</v>
      </c>
      <c r="G45" s="8">
        <f t="shared" si="2"/>
        <v>66807.181380772963</v>
      </c>
    </row>
    <row r="46" spans="3:7" outlineLevel="1" x14ac:dyDescent="0.2">
      <c r="C46" s="6">
        <v>35</v>
      </c>
      <c r="D46" s="8">
        <f t="shared" si="0"/>
        <v>487.04962196972087</v>
      </c>
      <c r="E46" s="13">
        <f t="shared" si="3"/>
        <v>429.70679128455743</v>
      </c>
      <c r="F46" s="8">
        <f t="shared" si="1"/>
        <v>57.342830685163463</v>
      </c>
      <c r="G46" s="8">
        <f t="shared" si="2"/>
        <v>66377.474589488396</v>
      </c>
    </row>
    <row r="47" spans="3:7" outlineLevel="1" x14ac:dyDescent="0.2">
      <c r="C47" s="6">
        <v>36</v>
      </c>
      <c r="D47" s="8">
        <f t="shared" si="0"/>
        <v>487.04962196972087</v>
      </c>
      <c r="E47" s="13">
        <f t="shared" si="3"/>
        <v>430.07562294707668</v>
      </c>
      <c r="F47" s="8">
        <f t="shared" si="1"/>
        <v>56.973999022644222</v>
      </c>
      <c r="G47" s="8">
        <f t="shared" si="2"/>
        <v>65947.398966541325</v>
      </c>
    </row>
    <row r="48" spans="3:7" outlineLevel="1" x14ac:dyDescent="0.2">
      <c r="C48" s="6">
        <v>37</v>
      </c>
      <c r="D48" s="8">
        <f t="shared" si="0"/>
        <v>487.04962196972087</v>
      </c>
      <c r="E48" s="13">
        <f t="shared" si="3"/>
        <v>430.44477119010622</v>
      </c>
      <c r="F48" s="8">
        <f t="shared" si="1"/>
        <v>56.604850779614651</v>
      </c>
      <c r="G48" s="8">
        <f t="shared" si="2"/>
        <v>65516.954195351216</v>
      </c>
    </row>
    <row r="49" spans="3:7" outlineLevel="1" x14ac:dyDescent="0.2">
      <c r="C49" s="6">
        <v>38</v>
      </c>
      <c r="D49" s="8">
        <f t="shared" si="0"/>
        <v>487.04962196972087</v>
      </c>
      <c r="E49" s="13">
        <f t="shared" si="3"/>
        <v>430.81423628537772</v>
      </c>
      <c r="F49" s="8">
        <f t="shared" si="1"/>
        <v>56.235385684343143</v>
      </c>
      <c r="G49" s="8">
        <f t="shared" si="2"/>
        <v>65086.13995906584</v>
      </c>
    </row>
    <row r="50" spans="3:7" outlineLevel="1" x14ac:dyDescent="0.2">
      <c r="C50" s="6">
        <v>39</v>
      </c>
      <c r="D50" s="8">
        <f t="shared" si="0"/>
        <v>487.04962196972087</v>
      </c>
      <c r="E50" s="13">
        <f t="shared" si="3"/>
        <v>431.184018504856</v>
      </c>
      <c r="F50" s="8">
        <f t="shared" si="1"/>
        <v>55.865603464864861</v>
      </c>
      <c r="G50" s="8">
        <f t="shared" si="2"/>
        <v>64654.955940560983</v>
      </c>
    </row>
    <row r="51" spans="3:7" outlineLevel="1" x14ac:dyDescent="0.2">
      <c r="C51" s="6">
        <v>40</v>
      </c>
      <c r="D51" s="8">
        <f t="shared" si="0"/>
        <v>487.04962196972087</v>
      </c>
      <c r="E51" s="13">
        <f t="shared" si="3"/>
        <v>431.55411812073936</v>
      </c>
      <c r="F51" s="8">
        <f t="shared" si="1"/>
        <v>55.495503848981521</v>
      </c>
      <c r="G51" s="8">
        <f t="shared" si="2"/>
        <v>64223.401822440246</v>
      </c>
    </row>
    <row r="52" spans="3:7" outlineLevel="1" x14ac:dyDescent="0.2">
      <c r="C52" s="6">
        <v>41</v>
      </c>
      <c r="D52" s="8">
        <f t="shared" si="0"/>
        <v>487.04962196972087</v>
      </c>
      <c r="E52" s="13">
        <f t="shared" si="3"/>
        <v>431.92453540545966</v>
      </c>
      <c r="F52" s="8">
        <f t="shared" si="1"/>
        <v>55.12508656426121</v>
      </c>
      <c r="G52" s="8">
        <f t="shared" si="2"/>
        <v>63791.477287034781</v>
      </c>
    </row>
    <row r="53" spans="3:7" outlineLevel="1" x14ac:dyDescent="0.2">
      <c r="C53" s="6">
        <v>42</v>
      </c>
      <c r="D53" s="8">
        <f t="shared" si="0"/>
        <v>487.04962196972087</v>
      </c>
      <c r="E53" s="13">
        <f t="shared" si="3"/>
        <v>432.29527063168268</v>
      </c>
      <c r="F53" s="8">
        <f t="shared" si="1"/>
        <v>54.754351338038198</v>
      </c>
      <c r="G53" s="8">
        <f t="shared" si="2"/>
        <v>63359.182016403101</v>
      </c>
    </row>
    <row r="54" spans="3:7" outlineLevel="1" x14ac:dyDescent="0.2">
      <c r="C54" s="6">
        <v>43</v>
      </c>
      <c r="D54" s="8">
        <f t="shared" si="0"/>
        <v>487.04962196972087</v>
      </c>
      <c r="E54" s="13">
        <f t="shared" si="3"/>
        <v>432.66632407230821</v>
      </c>
      <c r="F54" s="8">
        <f t="shared" si="1"/>
        <v>54.383297897412668</v>
      </c>
      <c r="G54" s="8">
        <f t="shared" si="2"/>
        <v>62926.515692330795</v>
      </c>
    </row>
    <row r="55" spans="3:7" outlineLevel="1" x14ac:dyDescent="0.2">
      <c r="C55" s="6">
        <v>44</v>
      </c>
      <c r="D55" s="8">
        <f t="shared" si="0"/>
        <v>487.04962196972087</v>
      </c>
      <c r="E55" s="13">
        <f t="shared" si="3"/>
        <v>433.03769600047025</v>
      </c>
      <c r="F55" s="8">
        <f t="shared" si="1"/>
        <v>54.011925969250612</v>
      </c>
      <c r="G55" s="8">
        <f t="shared" si="2"/>
        <v>62493.477996330323</v>
      </c>
    </row>
    <row r="56" spans="3:7" outlineLevel="1" x14ac:dyDescent="0.2">
      <c r="C56" s="6">
        <v>45</v>
      </c>
      <c r="D56" s="8">
        <f t="shared" si="0"/>
        <v>487.04962196972087</v>
      </c>
      <c r="E56" s="13">
        <f t="shared" si="3"/>
        <v>433.40938668953731</v>
      </c>
      <c r="F56" s="8">
        <f t="shared" si="1"/>
        <v>53.640235280183539</v>
      </c>
      <c r="G56" s="8">
        <f t="shared" si="2"/>
        <v>62060.068609640788</v>
      </c>
    </row>
    <row r="57" spans="3:7" outlineLevel="1" x14ac:dyDescent="0.2">
      <c r="C57" s="6">
        <v>46</v>
      </c>
      <c r="D57" s="8">
        <f t="shared" si="0"/>
        <v>487.04962196972087</v>
      </c>
      <c r="E57" s="13">
        <f t="shared" si="3"/>
        <v>433.78139641311253</v>
      </c>
      <c r="F57" s="8">
        <f t="shared" si="1"/>
        <v>53.268225556608357</v>
      </c>
      <c r="G57" s="8">
        <f t="shared" si="2"/>
        <v>61626.287213227668</v>
      </c>
    </row>
    <row r="58" spans="3:7" outlineLevel="1" x14ac:dyDescent="0.2">
      <c r="C58" s="6">
        <v>47</v>
      </c>
      <c r="D58" s="8">
        <f t="shared" si="0"/>
        <v>487.04962196972087</v>
      </c>
      <c r="E58" s="13">
        <f t="shared" si="3"/>
        <v>434.15372544503379</v>
      </c>
      <c r="F58" s="8">
        <f t="shared" si="1"/>
        <v>52.895896524687103</v>
      </c>
      <c r="G58" s="8">
        <f t="shared" si="2"/>
        <v>61192.13348778263</v>
      </c>
    </row>
    <row r="59" spans="3:7" outlineLevel="1" x14ac:dyDescent="0.2">
      <c r="C59" s="6">
        <v>48</v>
      </c>
      <c r="D59" s="8">
        <f t="shared" si="0"/>
        <v>487.04962196972087</v>
      </c>
      <c r="E59" s="13">
        <f t="shared" si="3"/>
        <v>434.52637405937412</v>
      </c>
      <c r="F59" s="8">
        <f t="shared" si="1"/>
        <v>52.523247910346775</v>
      </c>
      <c r="G59" s="8">
        <f t="shared" si="2"/>
        <v>60757.607113723265</v>
      </c>
    </row>
    <row r="60" spans="3:7" outlineLevel="1" x14ac:dyDescent="0.2">
      <c r="C60" s="6">
        <v>49</v>
      </c>
      <c r="D60" s="8">
        <f t="shared" si="0"/>
        <v>487.04962196972087</v>
      </c>
      <c r="E60" s="13">
        <f t="shared" si="3"/>
        <v>434.89934253044174</v>
      </c>
      <c r="F60" s="8">
        <f t="shared" si="1"/>
        <v>52.150279439279146</v>
      </c>
      <c r="G60" s="8">
        <f t="shared" si="2"/>
        <v>60322.707771192829</v>
      </c>
    </row>
    <row r="61" spans="3:7" outlineLevel="1" x14ac:dyDescent="0.2">
      <c r="C61" s="6">
        <v>50</v>
      </c>
      <c r="D61" s="8">
        <f t="shared" si="0"/>
        <v>487.04962196972087</v>
      </c>
      <c r="E61" s="13">
        <f t="shared" si="3"/>
        <v>435.27263113278036</v>
      </c>
      <c r="F61" s="8">
        <f t="shared" si="1"/>
        <v>51.776990836940527</v>
      </c>
      <c r="G61" s="8">
        <f t="shared" si="2"/>
        <v>59887.435140060043</v>
      </c>
    </row>
    <row r="62" spans="3:7" outlineLevel="1" x14ac:dyDescent="0.2">
      <c r="C62" s="6">
        <v>51</v>
      </c>
      <c r="D62" s="8">
        <f t="shared" si="0"/>
        <v>487.04962196972087</v>
      </c>
      <c r="E62" s="13">
        <f t="shared" si="3"/>
        <v>435.6462401411693</v>
      </c>
      <c r="F62" s="8">
        <f t="shared" si="1"/>
        <v>51.403381828551552</v>
      </c>
      <c r="G62" s="8">
        <f t="shared" si="2"/>
        <v>59451.788899918873</v>
      </c>
    </row>
    <row r="63" spans="3:7" outlineLevel="1" x14ac:dyDescent="0.2">
      <c r="C63" s="6">
        <v>52</v>
      </c>
      <c r="D63" s="8">
        <f t="shared" si="0"/>
        <v>487.04962196972087</v>
      </c>
      <c r="E63" s="13">
        <f t="shared" si="3"/>
        <v>436.02016983062384</v>
      </c>
      <c r="F63" s="8">
        <f t="shared" si="1"/>
        <v>51.029452139097039</v>
      </c>
      <c r="G63" s="8">
        <f t="shared" si="2"/>
        <v>59015.768730088254</v>
      </c>
    </row>
    <row r="64" spans="3:7" outlineLevel="1" x14ac:dyDescent="0.2">
      <c r="C64" s="6">
        <v>53</v>
      </c>
      <c r="D64" s="8">
        <f t="shared" si="0"/>
        <v>487.04962196972087</v>
      </c>
      <c r="E64" s="13">
        <f t="shared" si="3"/>
        <v>436.39442047639511</v>
      </c>
      <c r="F64" s="8">
        <f t="shared" si="1"/>
        <v>50.655201493325755</v>
      </c>
      <c r="G64" s="8">
        <f t="shared" si="2"/>
        <v>58579.374309611856</v>
      </c>
    </row>
    <row r="65" spans="3:7" outlineLevel="1" x14ac:dyDescent="0.2">
      <c r="C65" s="6">
        <v>54</v>
      </c>
      <c r="D65" s="8">
        <f t="shared" si="0"/>
        <v>487.04962196972087</v>
      </c>
      <c r="E65" s="13">
        <f t="shared" si="3"/>
        <v>436.7689923539707</v>
      </c>
      <c r="F65" s="8">
        <f t="shared" si="1"/>
        <v>50.280629615750186</v>
      </c>
      <c r="G65" s="8">
        <f t="shared" si="2"/>
        <v>58142.605317257883</v>
      </c>
    </row>
    <row r="66" spans="3:7" outlineLevel="1" x14ac:dyDescent="0.2">
      <c r="C66" s="6">
        <v>55</v>
      </c>
      <c r="D66" s="8">
        <f t="shared" si="0"/>
        <v>487.04962196972087</v>
      </c>
      <c r="E66" s="13">
        <f t="shared" si="3"/>
        <v>437.14388573907451</v>
      </c>
      <c r="F66" s="8">
        <f t="shared" si="1"/>
        <v>49.905736230646355</v>
      </c>
      <c r="G66" s="8">
        <f t="shared" si="2"/>
        <v>57705.461431518808</v>
      </c>
    </row>
    <row r="67" spans="3:7" outlineLevel="1" x14ac:dyDescent="0.2">
      <c r="C67" s="6">
        <v>56</v>
      </c>
      <c r="D67" s="8">
        <f t="shared" si="0"/>
        <v>487.04962196972087</v>
      </c>
      <c r="E67" s="13">
        <f t="shared" si="3"/>
        <v>437.51910090766722</v>
      </c>
      <c r="F67" s="8">
        <f t="shared" si="1"/>
        <v>49.530521062053658</v>
      </c>
      <c r="G67" s="8">
        <f t="shared" si="2"/>
        <v>57267.942330611142</v>
      </c>
    </row>
    <row r="68" spans="3:7" outlineLevel="1" x14ac:dyDescent="0.2">
      <c r="C68" s="6">
        <v>57</v>
      </c>
      <c r="D68" s="8">
        <f t="shared" si="0"/>
        <v>487.04962196972087</v>
      </c>
      <c r="E68" s="13">
        <f t="shared" si="3"/>
        <v>437.89463813594631</v>
      </c>
      <c r="F68" s="8">
        <f t="shared" si="1"/>
        <v>49.15498383377458</v>
      </c>
      <c r="G68" s="8">
        <f t="shared" si="2"/>
        <v>56830.047692475193</v>
      </c>
    </row>
    <row r="69" spans="3:7" outlineLevel="1" x14ac:dyDescent="0.2">
      <c r="C69" s="6">
        <v>58</v>
      </c>
      <c r="D69" s="8">
        <f t="shared" si="0"/>
        <v>487.04962196972087</v>
      </c>
      <c r="E69" s="13">
        <f t="shared" si="3"/>
        <v>438.27049770034631</v>
      </c>
      <c r="F69" s="8">
        <f t="shared" si="1"/>
        <v>48.779124269374556</v>
      </c>
      <c r="G69" s="8">
        <f t="shared" si="2"/>
        <v>56391.777194774855</v>
      </c>
    </row>
    <row r="70" spans="3:7" outlineLevel="1" x14ac:dyDescent="0.2">
      <c r="C70" s="6">
        <v>59</v>
      </c>
      <c r="D70" s="8">
        <f t="shared" si="0"/>
        <v>487.04962196972087</v>
      </c>
      <c r="E70" s="13">
        <f t="shared" si="3"/>
        <v>438.6466798775391</v>
      </c>
      <c r="F70" s="8">
        <f t="shared" si="1"/>
        <v>48.40294209218176</v>
      </c>
      <c r="G70" s="8">
        <f t="shared" si="2"/>
        <v>55953.130514897312</v>
      </c>
    </row>
    <row r="71" spans="3:7" outlineLevel="1" x14ac:dyDescent="0.2">
      <c r="C71" s="6">
        <v>60</v>
      </c>
      <c r="D71" s="8">
        <f t="shared" si="0"/>
        <v>487.04962196972087</v>
      </c>
      <c r="E71" s="13">
        <f t="shared" si="3"/>
        <v>439.02318494443398</v>
      </c>
      <c r="F71" s="8">
        <f t="shared" si="1"/>
        <v>48.026437025286874</v>
      </c>
      <c r="G71" s="8">
        <f t="shared" si="2"/>
        <v>55514.10732995288</v>
      </c>
    </row>
    <row r="72" spans="3:7" outlineLevel="1" x14ac:dyDescent="0.2">
      <c r="C72" s="6">
        <v>61</v>
      </c>
      <c r="D72" s="8">
        <f t="shared" si="0"/>
        <v>487.04962196972087</v>
      </c>
      <c r="E72" s="13">
        <f t="shared" si="3"/>
        <v>439.40001317817797</v>
      </c>
      <c r="F72" s="8">
        <f t="shared" si="1"/>
        <v>47.649608791542889</v>
      </c>
      <c r="G72" s="8">
        <f t="shared" si="2"/>
        <v>55074.7073167747</v>
      </c>
    </row>
    <row r="73" spans="3:7" outlineLevel="1" x14ac:dyDescent="0.2">
      <c r="C73" s="6">
        <v>62</v>
      </c>
      <c r="D73" s="8">
        <f t="shared" si="0"/>
        <v>487.04962196972087</v>
      </c>
      <c r="E73" s="13">
        <f t="shared" si="3"/>
        <v>439.77716485615593</v>
      </c>
      <c r="F73" s="8">
        <f t="shared" si="1"/>
        <v>47.272457113564961</v>
      </c>
      <c r="G73" s="8">
        <f t="shared" si="2"/>
        <v>54634.930151918539</v>
      </c>
    </row>
    <row r="74" spans="3:7" outlineLevel="1" x14ac:dyDescent="0.2">
      <c r="C74" s="6">
        <v>63</v>
      </c>
      <c r="D74" s="8">
        <f t="shared" si="0"/>
        <v>487.04962196972087</v>
      </c>
      <c r="E74" s="13">
        <f t="shared" si="3"/>
        <v>440.15464025599078</v>
      </c>
      <c r="F74" s="8">
        <f t="shared" si="1"/>
        <v>46.894981713730097</v>
      </c>
      <c r="G74" s="8">
        <f t="shared" si="2"/>
        <v>54194.775511662556</v>
      </c>
    </row>
    <row r="75" spans="3:7" outlineLevel="1" x14ac:dyDescent="0.2">
      <c r="C75" s="6">
        <v>64</v>
      </c>
      <c r="D75" s="8">
        <f t="shared" si="0"/>
        <v>487.04962196972087</v>
      </c>
      <c r="E75" s="13">
        <f t="shared" si="3"/>
        <v>440.53243965554384</v>
      </c>
      <c r="F75" s="8">
        <f t="shared" si="1"/>
        <v>46.517182314177035</v>
      </c>
      <c r="G75" s="8">
        <f t="shared" si="2"/>
        <v>53754.243072007004</v>
      </c>
    </row>
    <row r="76" spans="3:7" outlineLevel="1" x14ac:dyDescent="0.2">
      <c r="C76" s="6">
        <v>65</v>
      </c>
      <c r="D76" s="8">
        <f t="shared" ref="D76:D139" si="4">-PMT($C$4/12,$C$6*12,$C$5)</f>
        <v>487.04962196972087</v>
      </c>
      <c r="E76" s="13">
        <f t="shared" si="3"/>
        <v>440.91056333291482</v>
      </c>
      <c r="F76" s="8">
        <f t="shared" ref="F76:F139" si="5">-IPMT($C$4/12,C76,$C$6*12,$C$5)</f>
        <v>46.139058636806034</v>
      </c>
      <c r="G76" s="8">
        <f t="shared" ref="G76:G139" si="6">$C$5+CUMPRINC($C$4/12,$C$6*12,$C$5,1,C76,0)</f>
        <v>53313.332508674088</v>
      </c>
    </row>
    <row r="77" spans="3:7" outlineLevel="1" x14ac:dyDescent="0.2">
      <c r="C77" s="6">
        <v>66</v>
      </c>
      <c r="D77" s="8">
        <f t="shared" si="4"/>
        <v>487.04962196972087</v>
      </c>
      <c r="E77" s="13">
        <f t="shared" ref="E77:E140" si="7">D77-F77</f>
        <v>441.28901156644224</v>
      </c>
      <c r="F77" s="8">
        <f t="shared" si="5"/>
        <v>45.760610403278612</v>
      </c>
      <c r="G77" s="8">
        <f t="shared" si="6"/>
        <v>52872.043497107654</v>
      </c>
    </row>
    <row r="78" spans="3:7" outlineLevel="1" x14ac:dyDescent="0.2">
      <c r="C78" s="6">
        <v>67</v>
      </c>
      <c r="D78" s="8">
        <f t="shared" si="4"/>
        <v>487.04962196972087</v>
      </c>
      <c r="E78" s="13">
        <f t="shared" si="7"/>
        <v>441.66778463470348</v>
      </c>
      <c r="F78" s="8">
        <f t="shared" si="5"/>
        <v>45.381837335017408</v>
      </c>
      <c r="G78" s="8">
        <f t="shared" si="6"/>
        <v>52430.375712472945</v>
      </c>
    </row>
    <row r="79" spans="3:7" outlineLevel="1" x14ac:dyDescent="0.2">
      <c r="C79" s="6">
        <v>68</v>
      </c>
      <c r="D79" s="8">
        <f t="shared" si="4"/>
        <v>487.04962196972087</v>
      </c>
      <c r="E79" s="13">
        <f t="shared" si="7"/>
        <v>442.04688281651494</v>
      </c>
      <c r="F79" s="8">
        <f t="shared" si="5"/>
        <v>45.002739153205958</v>
      </c>
      <c r="G79" s="8">
        <f t="shared" si="6"/>
        <v>51988.328829656428</v>
      </c>
    </row>
    <row r="80" spans="3:7" outlineLevel="1" x14ac:dyDescent="0.2">
      <c r="C80" s="6">
        <v>69</v>
      </c>
      <c r="D80" s="8">
        <f t="shared" si="4"/>
        <v>487.04962196972087</v>
      </c>
      <c r="E80" s="13">
        <f t="shared" si="7"/>
        <v>442.42630639093244</v>
      </c>
      <c r="F80" s="8">
        <f t="shared" si="5"/>
        <v>44.62331557878845</v>
      </c>
      <c r="G80" s="8">
        <f t="shared" si="6"/>
        <v>51545.902523265504</v>
      </c>
    </row>
    <row r="81" spans="3:7" outlineLevel="1" x14ac:dyDescent="0.2">
      <c r="C81" s="6">
        <v>70</v>
      </c>
      <c r="D81" s="8">
        <f t="shared" si="4"/>
        <v>487.04962196972087</v>
      </c>
      <c r="E81" s="13">
        <f t="shared" si="7"/>
        <v>442.80605563725135</v>
      </c>
      <c r="F81" s="8">
        <f t="shared" si="5"/>
        <v>44.243566332469555</v>
      </c>
      <c r="G81" s="8">
        <f t="shared" si="6"/>
        <v>51103.096467628246</v>
      </c>
    </row>
    <row r="82" spans="3:7" outlineLevel="1" x14ac:dyDescent="0.2">
      <c r="C82" s="6">
        <v>71</v>
      </c>
      <c r="D82" s="8">
        <f t="shared" si="4"/>
        <v>487.04962196972087</v>
      </c>
      <c r="E82" s="13">
        <f t="shared" si="7"/>
        <v>443.18613083500662</v>
      </c>
      <c r="F82" s="8">
        <f t="shared" si="5"/>
        <v>43.863491134714259</v>
      </c>
      <c r="G82" s="8">
        <f t="shared" si="6"/>
        <v>50659.910336793248</v>
      </c>
    </row>
    <row r="83" spans="3:7" outlineLevel="1" x14ac:dyDescent="0.2">
      <c r="C83" s="6">
        <v>72</v>
      </c>
      <c r="D83" s="8">
        <f t="shared" si="4"/>
        <v>487.04962196972087</v>
      </c>
      <c r="E83" s="13">
        <f t="shared" si="7"/>
        <v>443.56653226397333</v>
      </c>
      <c r="F83" s="8">
        <f t="shared" si="5"/>
        <v>43.483089705747531</v>
      </c>
      <c r="G83" s="8">
        <f t="shared" si="6"/>
        <v>50216.343804529271</v>
      </c>
    </row>
    <row r="84" spans="3:7" outlineLevel="1" x14ac:dyDescent="0.2">
      <c r="C84" s="6">
        <v>73</v>
      </c>
      <c r="D84" s="8">
        <f t="shared" si="4"/>
        <v>487.04962196972087</v>
      </c>
      <c r="E84" s="13">
        <f t="shared" si="7"/>
        <v>443.94726020416658</v>
      </c>
      <c r="F84" s="8">
        <f t="shared" si="5"/>
        <v>43.102361765554292</v>
      </c>
      <c r="G84" s="8">
        <f t="shared" si="6"/>
        <v>49772.396544325107</v>
      </c>
    </row>
    <row r="85" spans="3:7" outlineLevel="1" x14ac:dyDescent="0.2">
      <c r="C85" s="6">
        <v>74</v>
      </c>
      <c r="D85" s="8">
        <f t="shared" si="4"/>
        <v>487.04962196972087</v>
      </c>
      <c r="E85" s="13">
        <f t="shared" si="7"/>
        <v>444.32831493584183</v>
      </c>
      <c r="F85" s="8">
        <f t="shared" si="5"/>
        <v>42.721307033879057</v>
      </c>
      <c r="G85" s="8">
        <f t="shared" si="6"/>
        <v>49328.068229389261</v>
      </c>
    </row>
    <row r="86" spans="3:7" outlineLevel="1" x14ac:dyDescent="0.2">
      <c r="C86" s="6">
        <v>75</v>
      </c>
      <c r="D86" s="8">
        <f t="shared" si="4"/>
        <v>487.04962196972087</v>
      </c>
      <c r="E86" s="13">
        <f t="shared" si="7"/>
        <v>444.70969673949509</v>
      </c>
      <c r="F86" s="8">
        <f t="shared" si="5"/>
        <v>42.339925230225788</v>
      </c>
      <c r="G86" s="8">
        <f t="shared" si="6"/>
        <v>48883.358532649763</v>
      </c>
    </row>
    <row r="87" spans="3:7" outlineLevel="1" x14ac:dyDescent="0.2">
      <c r="C87" s="6">
        <v>76</v>
      </c>
      <c r="D87" s="8">
        <f t="shared" si="4"/>
        <v>487.04962196972087</v>
      </c>
      <c r="E87" s="13">
        <f t="shared" si="7"/>
        <v>445.09140589586315</v>
      </c>
      <c r="F87" s="8">
        <f t="shared" si="5"/>
        <v>41.95821607385772</v>
      </c>
      <c r="G87" s="8">
        <f t="shared" si="6"/>
        <v>48438.267126753897</v>
      </c>
    </row>
    <row r="88" spans="3:7" outlineLevel="1" x14ac:dyDescent="0.2">
      <c r="C88" s="6">
        <v>77</v>
      </c>
      <c r="D88" s="8">
        <f t="shared" si="4"/>
        <v>487.04962196972087</v>
      </c>
      <c r="E88" s="13">
        <f t="shared" si="7"/>
        <v>445.47344268592377</v>
      </c>
      <c r="F88" s="8">
        <f t="shared" si="5"/>
        <v>41.57617928379711</v>
      </c>
      <c r="G88" s="8">
        <f t="shared" si="6"/>
        <v>47992.793684067983</v>
      </c>
    </row>
    <row r="89" spans="3:7" outlineLevel="1" x14ac:dyDescent="0.2">
      <c r="C89" s="6">
        <v>78</v>
      </c>
      <c r="D89" s="8">
        <f t="shared" si="4"/>
        <v>487.04962196972087</v>
      </c>
      <c r="E89" s="13">
        <f t="shared" si="7"/>
        <v>445.85580739089585</v>
      </c>
      <c r="F89" s="8">
        <f t="shared" si="5"/>
        <v>41.19381457882502</v>
      </c>
      <c r="G89" s="8">
        <f t="shared" si="6"/>
        <v>47546.937876677082</v>
      </c>
    </row>
    <row r="90" spans="3:7" outlineLevel="1" x14ac:dyDescent="0.2">
      <c r="C90" s="6">
        <v>79</v>
      </c>
      <c r="D90" s="8">
        <f t="shared" si="4"/>
        <v>487.04962196972087</v>
      </c>
      <c r="E90" s="13">
        <f t="shared" si="7"/>
        <v>446.23850029223973</v>
      </c>
      <c r="F90" s="8">
        <f t="shared" si="5"/>
        <v>40.811121677481161</v>
      </c>
      <c r="G90" s="8">
        <f t="shared" si="6"/>
        <v>47100.699376384844</v>
      </c>
    </row>
    <row r="91" spans="3:7" outlineLevel="1" x14ac:dyDescent="0.2">
      <c r="C91" s="6">
        <v>80</v>
      </c>
      <c r="D91" s="8">
        <f t="shared" si="4"/>
        <v>487.04962196972087</v>
      </c>
      <c r="E91" s="13">
        <f t="shared" si="7"/>
        <v>446.62152167165721</v>
      </c>
      <c r="F91" s="8">
        <f t="shared" si="5"/>
        <v>40.428100298063661</v>
      </c>
      <c r="G91" s="8">
        <f t="shared" si="6"/>
        <v>46654.077854713185</v>
      </c>
    </row>
    <row r="92" spans="3:7" outlineLevel="1" x14ac:dyDescent="0.2">
      <c r="C92" s="6">
        <v>81</v>
      </c>
      <c r="D92" s="8">
        <f t="shared" si="4"/>
        <v>487.04962196972087</v>
      </c>
      <c r="E92" s="13">
        <f t="shared" si="7"/>
        <v>447.00487181109202</v>
      </c>
      <c r="F92" s="8">
        <f t="shared" si="5"/>
        <v>40.04475015862883</v>
      </c>
      <c r="G92" s="8">
        <f t="shared" si="6"/>
        <v>46207.072982902093</v>
      </c>
    </row>
    <row r="93" spans="3:7" outlineLevel="1" x14ac:dyDescent="0.2">
      <c r="C93" s="6">
        <v>82</v>
      </c>
      <c r="D93" s="8">
        <f t="shared" si="4"/>
        <v>487.04962196972087</v>
      </c>
      <c r="E93" s="13">
        <f t="shared" si="7"/>
        <v>447.3885509927299</v>
      </c>
      <c r="F93" s="8">
        <f t="shared" si="5"/>
        <v>39.661070976990977</v>
      </c>
      <c r="G93" s="8">
        <f t="shared" si="6"/>
        <v>45759.684431909365</v>
      </c>
    </row>
    <row r="94" spans="3:7" outlineLevel="1" x14ac:dyDescent="0.2">
      <c r="C94" s="6">
        <v>83</v>
      </c>
      <c r="D94" s="8">
        <f t="shared" si="4"/>
        <v>487.04962196972087</v>
      </c>
      <c r="E94" s="13">
        <f t="shared" si="7"/>
        <v>447.77255949899865</v>
      </c>
      <c r="F94" s="8">
        <f t="shared" si="5"/>
        <v>39.277062470722214</v>
      </c>
      <c r="G94" s="8">
        <f t="shared" si="6"/>
        <v>45311.911872410383</v>
      </c>
    </row>
    <row r="95" spans="3:7" outlineLevel="1" x14ac:dyDescent="0.2">
      <c r="C95" s="6">
        <v>84</v>
      </c>
      <c r="D95" s="8">
        <f t="shared" si="4"/>
        <v>487.04962196972087</v>
      </c>
      <c r="E95" s="13">
        <f t="shared" si="7"/>
        <v>448.15689761256863</v>
      </c>
      <c r="F95" s="8">
        <f t="shared" si="5"/>
        <v>38.89272435715224</v>
      </c>
      <c r="G95" s="8">
        <f t="shared" si="6"/>
        <v>44863.75497479779</v>
      </c>
    </row>
    <row r="96" spans="3:7" outlineLevel="1" x14ac:dyDescent="0.2">
      <c r="C96" s="6">
        <v>85</v>
      </c>
      <c r="D96" s="8">
        <f t="shared" si="4"/>
        <v>487.04962196972087</v>
      </c>
      <c r="E96" s="13">
        <f t="shared" si="7"/>
        <v>448.54156561635273</v>
      </c>
      <c r="F96" s="8">
        <f t="shared" si="5"/>
        <v>38.508056353368126</v>
      </c>
      <c r="G96" s="8">
        <f t="shared" si="6"/>
        <v>44415.213409181444</v>
      </c>
    </row>
    <row r="97" spans="3:7" outlineLevel="1" x14ac:dyDescent="0.2">
      <c r="C97" s="6">
        <v>86</v>
      </c>
      <c r="D97" s="8">
        <f t="shared" si="4"/>
        <v>487.04962196972087</v>
      </c>
      <c r="E97" s="13">
        <f t="shared" si="7"/>
        <v>448.92656379350677</v>
      </c>
      <c r="F97" s="8">
        <f t="shared" si="5"/>
        <v>38.12305817621408</v>
      </c>
      <c r="G97" s="8">
        <f t="shared" si="6"/>
        <v>43966.286845387942</v>
      </c>
    </row>
    <row r="98" spans="3:7" outlineLevel="1" x14ac:dyDescent="0.2">
      <c r="C98" s="6">
        <v>87</v>
      </c>
      <c r="D98" s="8">
        <f t="shared" si="4"/>
        <v>487.04962196972087</v>
      </c>
      <c r="E98" s="13">
        <f t="shared" si="7"/>
        <v>449.31189242742954</v>
      </c>
      <c r="F98" s="8">
        <f t="shared" si="5"/>
        <v>37.737729542291326</v>
      </c>
      <c r="G98" s="8">
        <f t="shared" si="6"/>
        <v>43516.974952960511</v>
      </c>
    </row>
    <row r="99" spans="3:7" outlineLevel="1" x14ac:dyDescent="0.2">
      <c r="C99" s="6">
        <v>88</v>
      </c>
      <c r="D99" s="8">
        <f t="shared" si="4"/>
        <v>487.04962196972087</v>
      </c>
      <c r="E99" s="13">
        <f t="shared" si="7"/>
        <v>449.6975518017631</v>
      </c>
      <c r="F99" s="8">
        <f t="shared" si="5"/>
        <v>37.352070167957777</v>
      </c>
      <c r="G99" s="8">
        <f t="shared" si="6"/>
        <v>43067.277401158739</v>
      </c>
    </row>
    <row r="100" spans="3:7" outlineLevel="1" x14ac:dyDescent="0.2">
      <c r="C100" s="6">
        <v>89</v>
      </c>
      <c r="D100" s="8">
        <f t="shared" si="4"/>
        <v>487.04962196972087</v>
      </c>
      <c r="E100" s="13">
        <f t="shared" si="7"/>
        <v>450.08354220039291</v>
      </c>
      <c r="F100" s="8">
        <f t="shared" si="5"/>
        <v>36.966079769327933</v>
      </c>
      <c r="G100" s="8">
        <f t="shared" si="6"/>
        <v>42617.193858958351</v>
      </c>
    </row>
    <row r="101" spans="3:7" outlineLevel="1" x14ac:dyDescent="0.2">
      <c r="C101" s="6">
        <v>90</v>
      </c>
      <c r="D101" s="8">
        <f t="shared" si="4"/>
        <v>487.04962196972087</v>
      </c>
      <c r="E101" s="13">
        <f t="shared" si="7"/>
        <v>450.46986390744826</v>
      </c>
      <c r="F101" s="8">
        <f t="shared" si="5"/>
        <v>36.579758062272589</v>
      </c>
      <c r="G101" s="8">
        <f t="shared" si="6"/>
        <v>42166.723995050903</v>
      </c>
    </row>
    <row r="102" spans="3:7" outlineLevel="1" x14ac:dyDescent="0.2">
      <c r="C102" s="6">
        <v>91</v>
      </c>
      <c r="D102" s="8">
        <f t="shared" si="4"/>
        <v>487.04962196972087</v>
      </c>
      <c r="E102" s="13">
        <f t="shared" si="7"/>
        <v>450.8565172073022</v>
      </c>
      <c r="F102" s="8">
        <f t="shared" si="5"/>
        <v>36.193104762418699</v>
      </c>
      <c r="G102" s="8">
        <f t="shared" si="6"/>
        <v>41715.867477843611</v>
      </c>
    </row>
    <row r="103" spans="3:7" outlineLevel="1" x14ac:dyDescent="0.2">
      <c r="C103" s="6">
        <v>92</v>
      </c>
      <c r="D103" s="8">
        <f t="shared" si="4"/>
        <v>487.04962196972087</v>
      </c>
      <c r="E103" s="13">
        <f t="shared" si="7"/>
        <v>451.2435023845718</v>
      </c>
      <c r="F103" s="8">
        <f t="shared" si="5"/>
        <v>35.806119585149098</v>
      </c>
      <c r="G103" s="8">
        <f t="shared" si="6"/>
        <v>41264.623975459028</v>
      </c>
    </row>
    <row r="104" spans="3:7" outlineLevel="1" x14ac:dyDescent="0.2">
      <c r="C104" s="6">
        <v>93</v>
      </c>
      <c r="D104" s="8">
        <f t="shared" si="4"/>
        <v>487.04962196972087</v>
      </c>
      <c r="E104" s="13">
        <f t="shared" si="7"/>
        <v>451.63081972411851</v>
      </c>
      <c r="F104" s="8">
        <f t="shared" si="5"/>
        <v>35.418802245602343</v>
      </c>
      <c r="G104" s="8">
        <f t="shared" si="6"/>
        <v>40812.993155734905</v>
      </c>
    </row>
    <row r="105" spans="3:7" outlineLevel="1" x14ac:dyDescent="0.2">
      <c r="C105" s="6">
        <v>94</v>
      </c>
      <c r="D105" s="8">
        <f t="shared" si="4"/>
        <v>487.04962196972087</v>
      </c>
      <c r="E105" s="13">
        <f t="shared" si="7"/>
        <v>452.01846951104841</v>
      </c>
      <c r="F105" s="8">
        <f t="shared" si="5"/>
        <v>35.031152458672473</v>
      </c>
      <c r="G105" s="8">
        <f t="shared" si="6"/>
        <v>40360.974686223853</v>
      </c>
    </row>
    <row r="106" spans="3:7" outlineLevel="1" x14ac:dyDescent="0.2">
      <c r="C106" s="6">
        <v>95</v>
      </c>
      <c r="D106" s="8">
        <f t="shared" si="4"/>
        <v>487.04962196972087</v>
      </c>
      <c r="E106" s="13">
        <f t="shared" si="7"/>
        <v>452.40645203071205</v>
      </c>
      <c r="F106" s="8">
        <f t="shared" si="5"/>
        <v>34.643169939008821</v>
      </c>
      <c r="G106" s="8">
        <f t="shared" si="6"/>
        <v>39908.568234193146</v>
      </c>
    </row>
    <row r="107" spans="3:7" outlineLevel="1" x14ac:dyDescent="0.2">
      <c r="C107" s="6">
        <v>96</v>
      </c>
      <c r="D107" s="8">
        <f t="shared" si="4"/>
        <v>487.04962196972087</v>
      </c>
      <c r="E107" s="13">
        <f t="shared" si="7"/>
        <v>452.79476756870508</v>
      </c>
      <c r="F107" s="8">
        <f t="shared" si="5"/>
        <v>34.254854401015791</v>
      </c>
      <c r="G107" s="8">
        <f t="shared" si="6"/>
        <v>39455.773466624443</v>
      </c>
    </row>
    <row r="108" spans="3:7" outlineLevel="1" x14ac:dyDescent="0.2">
      <c r="C108" s="6">
        <v>97</v>
      </c>
      <c r="D108" s="8">
        <f t="shared" si="4"/>
        <v>487.04962196972087</v>
      </c>
      <c r="E108" s="13">
        <f t="shared" si="7"/>
        <v>453.18341641086823</v>
      </c>
      <c r="F108" s="8">
        <f t="shared" si="5"/>
        <v>33.866205558852656</v>
      </c>
      <c r="G108" s="8">
        <f t="shared" si="6"/>
        <v>39002.590050213585</v>
      </c>
    </row>
    <row r="109" spans="3:7" outlineLevel="1" x14ac:dyDescent="0.2">
      <c r="C109" s="6">
        <v>98</v>
      </c>
      <c r="D109" s="8">
        <f t="shared" si="4"/>
        <v>487.04962196972087</v>
      </c>
      <c r="E109" s="13">
        <f t="shared" si="7"/>
        <v>453.57239884328754</v>
      </c>
      <c r="F109" s="8">
        <f t="shared" si="5"/>
        <v>33.477223126433323</v>
      </c>
      <c r="G109" s="8">
        <f t="shared" si="6"/>
        <v>38549.017651370297</v>
      </c>
    </row>
    <row r="110" spans="3:7" outlineLevel="1" x14ac:dyDescent="0.2">
      <c r="C110" s="6">
        <v>99</v>
      </c>
      <c r="D110" s="8">
        <f t="shared" si="4"/>
        <v>487.04962196972087</v>
      </c>
      <c r="E110" s="13">
        <f t="shared" si="7"/>
        <v>453.96171515229469</v>
      </c>
      <c r="F110" s="8">
        <f t="shared" si="5"/>
        <v>33.08790681742618</v>
      </c>
      <c r="G110" s="8">
        <f t="shared" si="6"/>
        <v>38095.055936217985</v>
      </c>
    </row>
    <row r="111" spans="3:7" outlineLevel="1" x14ac:dyDescent="0.2">
      <c r="C111" s="6">
        <v>100</v>
      </c>
      <c r="D111" s="8">
        <f t="shared" si="4"/>
        <v>487.04962196972087</v>
      </c>
      <c r="E111" s="13">
        <f t="shared" si="7"/>
        <v>454.35136562446706</v>
      </c>
      <c r="F111" s="8">
        <f t="shared" si="5"/>
        <v>32.698256345253789</v>
      </c>
      <c r="G111" s="8">
        <f t="shared" si="6"/>
        <v>37640.704570593523</v>
      </c>
    </row>
    <row r="112" spans="3:7" outlineLevel="1" x14ac:dyDescent="0.2">
      <c r="C112" s="6">
        <v>101</v>
      </c>
      <c r="D112" s="8">
        <f t="shared" si="4"/>
        <v>487.04962196972087</v>
      </c>
      <c r="E112" s="13">
        <f t="shared" si="7"/>
        <v>454.7413505466281</v>
      </c>
      <c r="F112" s="8">
        <f t="shared" si="5"/>
        <v>32.308271423092791</v>
      </c>
      <c r="G112" s="8">
        <f t="shared" si="6"/>
        <v>37185.963220046899</v>
      </c>
    </row>
    <row r="113" spans="3:7" outlineLevel="1" x14ac:dyDescent="0.2">
      <c r="C113" s="6">
        <v>102</v>
      </c>
      <c r="D113" s="8">
        <f t="shared" si="4"/>
        <v>487.04962196972087</v>
      </c>
      <c r="E113" s="13">
        <f t="shared" si="7"/>
        <v>455.13167020584729</v>
      </c>
      <c r="F113" s="8">
        <f t="shared" si="5"/>
        <v>31.917951763873599</v>
      </c>
      <c r="G113" s="8">
        <f t="shared" si="6"/>
        <v>36730.831549841059</v>
      </c>
    </row>
    <row r="114" spans="3:7" outlineLevel="1" x14ac:dyDescent="0.2">
      <c r="C114" s="6">
        <v>103</v>
      </c>
      <c r="D114" s="8">
        <f t="shared" si="4"/>
        <v>487.04962196972087</v>
      </c>
      <c r="E114" s="13">
        <f t="shared" si="7"/>
        <v>455.5223248894406</v>
      </c>
      <c r="F114" s="8">
        <f t="shared" si="5"/>
        <v>31.527297080280249</v>
      </c>
      <c r="G114" s="8">
        <f t="shared" si="6"/>
        <v>36275.309224951619</v>
      </c>
    </row>
    <row r="115" spans="3:7" outlineLevel="1" x14ac:dyDescent="0.2">
      <c r="C115" s="6">
        <v>104</v>
      </c>
      <c r="D115" s="8">
        <f t="shared" si="4"/>
        <v>487.04962196972087</v>
      </c>
      <c r="E115" s="13">
        <f t="shared" si="7"/>
        <v>455.91331488497076</v>
      </c>
      <c r="F115" s="8">
        <f t="shared" si="5"/>
        <v>31.13630708475014</v>
      </c>
      <c r="G115" s="8">
        <f t="shared" si="6"/>
        <v>35819.39591006664</v>
      </c>
    </row>
    <row r="116" spans="3:7" outlineLevel="1" x14ac:dyDescent="0.2">
      <c r="C116" s="6">
        <v>105</v>
      </c>
      <c r="D116" s="8">
        <f t="shared" si="4"/>
        <v>487.04962196972087</v>
      </c>
      <c r="E116" s="13">
        <f t="shared" si="7"/>
        <v>456.30464048024697</v>
      </c>
      <c r="F116" s="8">
        <f t="shared" si="5"/>
        <v>30.744981489473879</v>
      </c>
      <c r="G116" s="8">
        <f t="shared" si="6"/>
        <v>35363.091269586388</v>
      </c>
    </row>
    <row r="117" spans="3:7" outlineLevel="1" x14ac:dyDescent="0.2">
      <c r="C117" s="6">
        <v>106</v>
      </c>
      <c r="D117" s="8">
        <f t="shared" si="4"/>
        <v>487.04962196972087</v>
      </c>
      <c r="E117" s="13">
        <f t="shared" si="7"/>
        <v>456.69630196332588</v>
      </c>
      <c r="F117" s="8">
        <f t="shared" si="5"/>
        <v>30.353320006395002</v>
      </c>
      <c r="G117" s="8">
        <f t="shared" si="6"/>
        <v>34906.394967623077</v>
      </c>
    </row>
    <row r="118" spans="3:7" outlineLevel="1" x14ac:dyDescent="0.2">
      <c r="C118" s="6">
        <v>107</v>
      </c>
      <c r="D118" s="8">
        <f t="shared" si="4"/>
        <v>487.04962196972087</v>
      </c>
      <c r="E118" s="13">
        <f t="shared" si="7"/>
        <v>457.08829962251104</v>
      </c>
      <c r="F118" s="8">
        <f t="shared" si="5"/>
        <v>29.961322347209808</v>
      </c>
      <c r="G118" s="8">
        <f t="shared" si="6"/>
        <v>34449.306668000558</v>
      </c>
    </row>
    <row r="119" spans="3:7" outlineLevel="1" x14ac:dyDescent="0.2">
      <c r="C119" s="6">
        <v>108</v>
      </c>
      <c r="D119" s="8">
        <f t="shared" si="4"/>
        <v>487.04962196972087</v>
      </c>
      <c r="E119" s="13">
        <f t="shared" si="7"/>
        <v>457.4806337463537</v>
      </c>
      <c r="F119" s="8">
        <f t="shared" si="5"/>
        <v>29.568988223367153</v>
      </c>
      <c r="G119" s="8">
        <f t="shared" si="6"/>
        <v>33991.826034254213</v>
      </c>
    </row>
    <row r="120" spans="3:7" outlineLevel="1" x14ac:dyDescent="0.2">
      <c r="C120" s="6">
        <v>109</v>
      </c>
      <c r="D120" s="8">
        <f t="shared" si="4"/>
        <v>487.04962196972087</v>
      </c>
      <c r="E120" s="13">
        <f t="shared" si="7"/>
        <v>457.8733046236527</v>
      </c>
      <c r="F120" s="8">
        <f t="shared" si="5"/>
        <v>29.176317346068199</v>
      </c>
      <c r="G120" s="8">
        <f t="shared" si="6"/>
        <v>33533.95272963056</v>
      </c>
    </row>
    <row r="121" spans="3:7" outlineLevel="1" x14ac:dyDescent="0.2">
      <c r="C121" s="6">
        <v>110</v>
      </c>
      <c r="D121" s="8">
        <f t="shared" si="4"/>
        <v>487.04962196972087</v>
      </c>
      <c r="E121" s="13">
        <f t="shared" si="7"/>
        <v>458.26631254345466</v>
      </c>
      <c r="F121" s="8">
        <f t="shared" si="5"/>
        <v>28.783309426266225</v>
      </c>
      <c r="G121" s="8">
        <f t="shared" si="6"/>
        <v>33075.68641708709</v>
      </c>
    </row>
    <row r="122" spans="3:7" outlineLevel="1" x14ac:dyDescent="0.2">
      <c r="C122" s="6">
        <v>111</v>
      </c>
      <c r="D122" s="8">
        <f t="shared" si="4"/>
        <v>487.04962196972087</v>
      </c>
      <c r="E122" s="13">
        <f t="shared" si="7"/>
        <v>458.65965779505444</v>
      </c>
      <c r="F122" s="8">
        <f t="shared" si="5"/>
        <v>28.389964174666432</v>
      </c>
      <c r="G122" s="8">
        <f t="shared" si="6"/>
        <v>32617.02675929205</v>
      </c>
    </row>
    <row r="123" spans="3:7" outlineLevel="1" x14ac:dyDescent="0.2">
      <c r="C123" s="6">
        <v>112</v>
      </c>
      <c r="D123" s="8">
        <f t="shared" si="4"/>
        <v>487.04962196972087</v>
      </c>
      <c r="E123" s="13">
        <f t="shared" si="7"/>
        <v>459.0533406679952</v>
      </c>
      <c r="F123" s="8">
        <f t="shared" si="5"/>
        <v>27.996281301725677</v>
      </c>
      <c r="G123" s="8">
        <f t="shared" si="6"/>
        <v>32157.973418624046</v>
      </c>
    </row>
    <row r="124" spans="3:7" outlineLevel="1" x14ac:dyDescent="0.2">
      <c r="C124" s="6">
        <v>113</v>
      </c>
      <c r="D124" s="8">
        <f t="shared" si="4"/>
        <v>487.04962196972087</v>
      </c>
      <c r="E124" s="13">
        <f t="shared" si="7"/>
        <v>459.44736145206855</v>
      </c>
      <c r="F124" s="8">
        <f t="shared" si="5"/>
        <v>27.602260517652315</v>
      </c>
      <c r="G124" s="8">
        <f t="shared" si="6"/>
        <v>31698.526057171977</v>
      </c>
    </row>
    <row r="125" spans="3:7" outlineLevel="1" x14ac:dyDescent="0.2">
      <c r="C125" s="6">
        <v>114</v>
      </c>
      <c r="D125" s="8">
        <f t="shared" si="4"/>
        <v>487.04962196972087</v>
      </c>
      <c r="E125" s="13">
        <f t="shared" si="7"/>
        <v>459.8417204373149</v>
      </c>
      <c r="F125" s="8">
        <f t="shared" si="5"/>
        <v>27.207901532405955</v>
      </c>
      <c r="G125" s="8">
        <f t="shared" si="6"/>
        <v>31238.684336734659</v>
      </c>
    </row>
    <row r="126" spans="3:7" outlineLevel="1" x14ac:dyDescent="0.2">
      <c r="C126" s="6">
        <v>115</v>
      </c>
      <c r="D126" s="8">
        <f t="shared" si="4"/>
        <v>487.04962196972087</v>
      </c>
      <c r="E126" s="13">
        <f t="shared" si="7"/>
        <v>460.2364179140236</v>
      </c>
      <c r="F126" s="8">
        <f t="shared" si="5"/>
        <v>26.813204055697263</v>
      </c>
      <c r="G126" s="8">
        <f t="shared" si="6"/>
        <v>30778.447918820631</v>
      </c>
    </row>
    <row r="127" spans="3:7" outlineLevel="1" x14ac:dyDescent="0.2">
      <c r="C127" s="6">
        <v>116</v>
      </c>
      <c r="D127" s="8">
        <f t="shared" si="4"/>
        <v>487.04962196972087</v>
      </c>
      <c r="E127" s="13">
        <f t="shared" si="7"/>
        <v>460.63145417273313</v>
      </c>
      <c r="F127" s="8">
        <f t="shared" si="5"/>
        <v>26.418167796987724</v>
      </c>
      <c r="G127" s="8">
        <f t="shared" si="6"/>
        <v>30317.816464647898</v>
      </c>
    </row>
    <row r="128" spans="3:7" outlineLevel="1" x14ac:dyDescent="0.2">
      <c r="C128" s="6">
        <v>117</v>
      </c>
      <c r="D128" s="8">
        <f t="shared" si="4"/>
        <v>487.04962196972087</v>
      </c>
      <c r="E128" s="13">
        <f t="shared" si="7"/>
        <v>461.02682950423139</v>
      </c>
      <c r="F128" s="8">
        <f t="shared" si="5"/>
        <v>26.022792465489463</v>
      </c>
      <c r="G128" s="8">
        <f t="shared" si="6"/>
        <v>29856.789635143665</v>
      </c>
    </row>
    <row r="129" spans="2:7" outlineLevel="1" x14ac:dyDescent="0.2">
      <c r="C129" s="6">
        <v>118</v>
      </c>
      <c r="D129" s="8">
        <f t="shared" si="4"/>
        <v>487.04962196972087</v>
      </c>
      <c r="E129" s="13">
        <f t="shared" si="7"/>
        <v>461.42254419955589</v>
      </c>
      <c r="F129" s="8">
        <f t="shared" si="5"/>
        <v>25.627077770164991</v>
      </c>
      <c r="G129" s="8">
        <f t="shared" si="6"/>
        <v>29395.367090944113</v>
      </c>
    </row>
    <row r="130" spans="2:7" outlineLevel="1" x14ac:dyDescent="0.2">
      <c r="C130" s="6">
        <v>119</v>
      </c>
      <c r="D130" s="8">
        <f t="shared" si="4"/>
        <v>487.04962196972087</v>
      </c>
      <c r="E130" s="13">
        <f t="shared" si="7"/>
        <v>461.81859854999385</v>
      </c>
      <c r="F130" s="8">
        <f t="shared" si="5"/>
        <v>25.231023419727041</v>
      </c>
      <c r="G130" s="8">
        <f t="shared" si="6"/>
        <v>28933.548492394133</v>
      </c>
    </row>
    <row r="131" spans="2:7" x14ac:dyDescent="0.2">
      <c r="B131" s="20" t="s">
        <v>89</v>
      </c>
      <c r="C131" s="18">
        <v>120</v>
      </c>
      <c r="D131" s="14">
        <f t="shared" si="4"/>
        <v>487.04962196972087</v>
      </c>
      <c r="E131" s="15">
        <f t="shared" si="7"/>
        <v>462.21499284708256</v>
      </c>
      <c r="F131" s="14">
        <f t="shared" si="5"/>
        <v>24.834629122638294</v>
      </c>
      <c r="G131" s="21">
        <f t="shared" si="6"/>
        <v>28471.33349954705</v>
      </c>
    </row>
    <row r="132" spans="2:7" hidden="1" outlineLevel="1" x14ac:dyDescent="0.2">
      <c r="B132" s="20"/>
      <c r="C132" s="19">
        <v>121</v>
      </c>
      <c r="D132" s="8">
        <f t="shared" si="4"/>
        <v>487.04962196972087</v>
      </c>
      <c r="E132" s="13">
        <f t="shared" si="7"/>
        <v>462.61172738260967</v>
      </c>
      <c r="F132" s="8">
        <f t="shared" si="5"/>
        <v>24.437894587111217</v>
      </c>
      <c r="G132" s="22">
        <f t="shared" si="6"/>
        <v>28008.721772164427</v>
      </c>
    </row>
    <row r="133" spans="2:7" hidden="1" outlineLevel="1" x14ac:dyDescent="0.2">
      <c r="B133" s="20"/>
      <c r="C133" s="19">
        <v>122</v>
      </c>
      <c r="D133" s="8">
        <f t="shared" si="4"/>
        <v>487.04962196972087</v>
      </c>
      <c r="E133" s="13">
        <f t="shared" si="7"/>
        <v>463.00880244861304</v>
      </c>
      <c r="F133" s="8">
        <f t="shared" si="5"/>
        <v>24.04081952110781</v>
      </c>
      <c r="G133" s="22">
        <f t="shared" si="6"/>
        <v>27545.712969715816</v>
      </c>
    </row>
    <row r="134" spans="2:7" hidden="1" outlineLevel="1" x14ac:dyDescent="0.2">
      <c r="B134" s="20"/>
      <c r="C134" s="19">
        <v>123</v>
      </c>
      <c r="D134" s="8">
        <f t="shared" si="4"/>
        <v>487.04962196972087</v>
      </c>
      <c r="E134" s="13">
        <f t="shared" si="7"/>
        <v>463.40621833738146</v>
      </c>
      <c r="F134" s="8">
        <f t="shared" si="5"/>
        <v>23.643403632339417</v>
      </c>
      <c r="G134" s="22">
        <f t="shared" si="6"/>
        <v>27082.306751378441</v>
      </c>
    </row>
    <row r="135" spans="2:7" hidden="1" outlineLevel="1" x14ac:dyDescent="0.2">
      <c r="B135" s="20"/>
      <c r="C135" s="19">
        <v>124</v>
      </c>
      <c r="D135" s="8">
        <f t="shared" si="4"/>
        <v>487.04962196972087</v>
      </c>
      <c r="E135" s="13">
        <f t="shared" si="7"/>
        <v>463.80397534145436</v>
      </c>
      <c r="F135" s="8">
        <f t="shared" si="5"/>
        <v>23.245646628266506</v>
      </c>
      <c r="G135" s="22">
        <f t="shared" si="6"/>
        <v>26618.502776036978</v>
      </c>
    </row>
    <row r="136" spans="2:7" hidden="1" outlineLevel="1" x14ac:dyDescent="0.2">
      <c r="B136" s="20"/>
      <c r="C136" s="19">
        <v>125</v>
      </c>
      <c r="D136" s="8">
        <f t="shared" si="4"/>
        <v>487.04962196972087</v>
      </c>
      <c r="E136" s="13">
        <f t="shared" si="7"/>
        <v>464.20207375362247</v>
      </c>
      <c r="F136" s="8">
        <f t="shared" si="5"/>
        <v>22.847548216098421</v>
      </c>
      <c r="G136" s="22">
        <f t="shared" si="6"/>
        <v>26154.300702283363</v>
      </c>
    </row>
    <row r="137" spans="2:7" hidden="1" outlineLevel="1" x14ac:dyDescent="0.2">
      <c r="B137" s="20"/>
      <c r="C137" s="19">
        <v>126</v>
      </c>
      <c r="D137" s="8">
        <f t="shared" si="4"/>
        <v>487.04962196972087</v>
      </c>
      <c r="E137" s="13">
        <f t="shared" si="7"/>
        <v>464.60051386692766</v>
      </c>
      <c r="F137" s="8">
        <f t="shared" si="5"/>
        <v>22.449108102793225</v>
      </c>
      <c r="G137" s="22">
        <f t="shared" si="6"/>
        <v>25689.700188416435</v>
      </c>
    </row>
    <row r="138" spans="2:7" hidden="1" outlineLevel="1" x14ac:dyDescent="0.2">
      <c r="B138" s="20"/>
      <c r="C138" s="19">
        <v>127</v>
      </c>
      <c r="D138" s="8">
        <f t="shared" si="4"/>
        <v>487.04962196972087</v>
      </c>
      <c r="E138" s="13">
        <f t="shared" si="7"/>
        <v>464.99929597466343</v>
      </c>
      <c r="F138" s="8">
        <f t="shared" si="5"/>
        <v>22.050325995057449</v>
      </c>
      <c r="G138" s="22">
        <f t="shared" si="6"/>
        <v>25224.700892441761</v>
      </c>
    </row>
    <row r="139" spans="2:7" hidden="1" outlineLevel="1" x14ac:dyDescent="0.2">
      <c r="B139" s="20"/>
      <c r="C139" s="19">
        <v>128</v>
      </c>
      <c r="D139" s="8">
        <f t="shared" si="4"/>
        <v>487.04962196972087</v>
      </c>
      <c r="E139" s="13">
        <f t="shared" si="7"/>
        <v>465.39842037037499</v>
      </c>
      <c r="F139" s="8">
        <f t="shared" si="5"/>
        <v>21.65120159934586</v>
      </c>
      <c r="G139" s="22">
        <f t="shared" si="6"/>
        <v>24759.302472071395</v>
      </c>
    </row>
    <row r="140" spans="2:7" hidden="1" outlineLevel="1" x14ac:dyDescent="0.2">
      <c r="B140" s="20"/>
      <c r="C140" s="19">
        <v>129</v>
      </c>
      <c r="D140" s="8">
        <f t="shared" ref="D140:D203" si="8">-PMT($C$4/12,$C$6*12,$C$5)</f>
        <v>487.04962196972087</v>
      </c>
      <c r="E140" s="13">
        <f t="shared" si="7"/>
        <v>465.79788734785961</v>
      </c>
      <c r="F140" s="8">
        <f t="shared" ref="F140:F203" si="9">-IPMT($C$4/12,C140,$C$6*12,$C$5)</f>
        <v>21.251734621861289</v>
      </c>
      <c r="G140" s="22">
        <f t="shared" ref="G140:G203" si="10">$C$5+CUMPRINC($C$4/12,$C$6*12,$C$5,1,C140,0)</f>
        <v>24293.504584723531</v>
      </c>
    </row>
    <row r="141" spans="2:7" hidden="1" outlineLevel="1" x14ac:dyDescent="0.2">
      <c r="B141" s="20"/>
      <c r="C141" s="19">
        <v>130</v>
      </c>
      <c r="D141" s="8">
        <f t="shared" si="8"/>
        <v>487.04962196972087</v>
      </c>
      <c r="E141" s="13">
        <f t="shared" ref="E141:E204" si="11">D141-F141</f>
        <v>466.19769720116648</v>
      </c>
      <c r="F141" s="8">
        <f t="shared" si="9"/>
        <v>20.851924768554372</v>
      </c>
      <c r="G141" s="22">
        <f t="shared" si="10"/>
        <v>23827.306887522369</v>
      </c>
    </row>
    <row r="142" spans="2:7" hidden="1" outlineLevel="1" x14ac:dyDescent="0.2">
      <c r="B142" s="20"/>
      <c r="C142" s="19">
        <v>131</v>
      </c>
      <c r="D142" s="8">
        <f t="shared" si="8"/>
        <v>487.04962196972087</v>
      </c>
      <c r="E142" s="13">
        <f t="shared" si="11"/>
        <v>466.59785022459749</v>
      </c>
      <c r="F142" s="8">
        <f t="shared" si="9"/>
        <v>20.451771745123377</v>
      </c>
      <c r="G142" s="22">
        <f t="shared" si="10"/>
        <v>23360.709037297769</v>
      </c>
    </row>
    <row r="143" spans="2:7" hidden="1" outlineLevel="1" x14ac:dyDescent="0.2">
      <c r="B143" s="20"/>
      <c r="C143" s="19">
        <v>132</v>
      </c>
      <c r="D143" s="8">
        <f t="shared" si="8"/>
        <v>487.04962196972087</v>
      </c>
      <c r="E143" s="13">
        <f t="shared" si="11"/>
        <v>466.99834671270696</v>
      </c>
      <c r="F143" s="8">
        <f t="shared" si="9"/>
        <v>20.051275257013931</v>
      </c>
      <c r="G143" s="22">
        <f t="shared" si="10"/>
        <v>22893.71069058506</v>
      </c>
    </row>
    <row r="144" spans="2:7" hidden="1" outlineLevel="1" x14ac:dyDescent="0.2">
      <c r="B144" s="20"/>
      <c r="C144" s="19">
        <v>133</v>
      </c>
      <c r="D144" s="8">
        <f t="shared" si="8"/>
        <v>487.04962196972087</v>
      </c>
      <c r="E144" s="13">
        <f t="shared" si="11"/>
        <v>467.39918696030202</v>
      </c>
      <c r="F144" s="8">
        <f t="shared" si="9"/>
        <v>19.650435009418857</v>
      </c>
      <c r="G144" s="22">
        <f t="shared" si="10"/>
        <v>22426.311503624762</v>
      </c>
    </row>
    <row r="145" spans="2:7" hidden="1" outlineLevel="1" x14ac:dyDescent="0.2">
      <c r="B145" s="20"/>
      <c r="C145" s="19">
        <v>134</v>
      </c>
      <c r="D145" s="8">
        <f t="shared" si="8"/>
        <v>487.04962196972087</v>
      </c>
      <c r="E145" s="13">
        <f t="shared" si="11"/>
        <v>467.80037126244292</v>
      </c>
      <c r="F145" s="8">
        <f t="shared" si="9"/>
        <v>19.249250707277934</v>
      </c>
      <c r="G145" s="22">
        <f t="shared" si="10"/>
        <v>21958.511132362306</v>
      </c>
    </row>
    <row r="146" spans="2:7" hidden="1" outlineLevel="1" x14ac:dyDescent="0.2">
      <c r="B146" s="20"/>
      <c r="C146" s="19">
        <v>135</v>
      </c>
      <c r="D146" s="8">
        <f t="shared" si="8"/>
        <v>487.04962196972087</v>
      </c>
      <c r="E146" s="13">
        <f t="shared" si="11"/>
        <v>468.20189991444323</v>
      </c>
      <c r="F146" s="8">
        <f t="shared" si="9"/>
        <v>18.847722055277664</v>
      </c>
      <c r="G146" s="22">
        <f t="shared" si="10"/>
        <v>21490.309232447871</v>
      </c>
    </row>
    <row r="147" spans="2:7" hidden="1" outlineLevel="1" x14ac:dyDescent="0.2">
      <c r="B147" s="20"/>
      <c r="C147" s="19">
        <v>136</v>
      </c>
      <c r="D147" s="8">
        <f t="shared" si="8"/>
        <v>487.04962196972087</v>
      </c>
      <c r="E147" s="13">
        <f t="shared" si="11"/>
        <v>468.60377321186979</v>
      </c>
      <c r="F147" s="8">
        <f t="shared" si="9"/>
        <v>18.445848757851103</v>
      </c>
      <c r="G147" s="22">
        <f t="shared" si="10"/>
        <v>21021.705459236</v>
      </c>
    </row>
    <row r="148" spans="2:7" hidden="1" outlineLevel="1" x14ac:dyDescent="0.2">
      <c r="B148" s="20"/>
      <c r="C148" s="19">
        <v>137</v>
      </c>
      <c r="D148" s="8">
        <f t="shared" si="8"/>
        <v>487.04962196972087</v>
      </c>
      <c r="E148" s="13">
        <f t="shared" si="11"/>
        <v>469.00599145054332</v>
      </c>
      <c r="F148" s="8">
        <f t="shared" si="9"/>
        <v>18.043630519177583</v>
      </c>
      <c r="G148" s="22">
        <f t="shared" si="10"/>
        <v>20552.699467785453</v>
      </c>
    </row>
    <row r="149" spans="2:7" hidden="1" outlineLevel="1" x14ac:dyDescent="0.2">
      <c r="B149" s="20"/>
      <c r="C149" s="19">
        <v>138</v>
      </c>
      <c r="D149" s="8">
        <f t="shared" si="8"/>
        <v>487.04962196972087</v>
      </c>
      <c r="E149" s="13">
        <f t="shared" si="11"/>
        <v>469.40855492653833</v>
      </c>
      <c r="F149" s="8">
        <f t="shared" si="9"/>
        <v>17.641067043182531</v>
      </c>
      <c r="G149" s="22">
        <f t="shared" si="10"/>
        <v>20083.290912858924</v>
      </c>
    </row>
    <row r="150" spans="2:7" hidden="1" outlineLevel="1" x14ac:dyDescent="0.2">
      <c r="B150" s="20"/>
      <c r="C150" s="19">
        <v>139</v>
      </c>
      <c r="D150" s="8">
        <f t="shared" si="8"/>
        <v>487.04962196972087</v>
      </c>
      <c r="E150" s="13">
        <f t="shared" si="11"/>
        <v>469.8114639361836</v>
      </c>
      <c r="F150" s="8">
        <f t="shared" si="9"/>
        <v>17.23815803353725</v>
      </c>
      <c r="G150" s="22">
        <f t="shared" si="10"/>
        <v>19613.479448922742</v>
      </c>
    </row>
    <row r="151" spans="2:7" hidden="1" outlineLevel="1" x14ac:dyDescent="0.2">
      <c r="B151" s="20"/>
      <c r="C151" s="19">
        <v>140</v>
      </c>
      <c r="D151" s="8">
        <f t="shared" si="8"/>
        <v>487.04962196972087</v>
      </c>
      <c r="E151" s="13">
        <f t="shared" si="11"/>
        <v>470.21471877606217</v>
      </c>
      <c r="F151" s="8">
        <f t="shared" si="9"/>
        <v>16.834903193658697</v>
      </c>
      <c r="G151" s="22">
        <f t="shared" si="10"/>
        <v>19143.264730146679</v>
      </c>
    </row>
    <row r="152" spans="2:7" hidden="1" outlineLevel="1" x14ac:dyDescent="0.2">
      <c r="B152" s="20"/>
      <c r="C152" s="19">
        <v>141</v>
      </c>
      <c r="D152" s="8">
        <f t="shared" si="8"/>
        <v>487.04962196972087</v>
      </c>
      <c r="E152" s="13">
        <f t="shared" si="11"/>
        <v>470.61831974301163</v>
      </c>
      <c r="F152" s="8">
        <f t="shared" si="9"/>
        <v>16.431302226709242</v>
      </c>
      <c r="G152" s="22">
        <f t="shared" si="10"/>
        <v>18672.646410403664</v>
      </c>
    </row>
    <row r="153" spans="2:7" hidden="1" outlineLevel="1" x14ac:dyDescent="0.2">
      <c r="B153" s="20"/>
      <c r="C153" s="19">
        <v>142</v>
      </c>
      <c r="D153" s="8">
        <f t="shared" si="8"/>
        <v>487.04962196972087</v>
      </c>
      <c r="E153" s="13">
        <f t="shared" si="11"/>
        <v>471.02226713412438</v>
      </c>
      <c r="F153" s="8">
        <f t="shared" si="9"/>
        <v>16.027354835596491</v>
      </c>
      <c r="G153" s="22">
        <f t="shared" si="10"/>
        <v>18201.624143269539</v>
      </c>
    </row>
    <row r="154" spans="2:7" hidden="1" outlineLevel="1" x14ac:dyDescent="0.2">
      <c r="B154" s="20"/>
      <c r="C154" s="19">
        <v>143</v>
      </c>
      <c r="D154" s="8">
        <f t="shared" si="8"/>
        <v>487.04962196972087</v>
      </c>
      <c r="E154" s="13">
        <f t="shared" si="11"/>
        <v>471.42656124674784</v>
      </c>
      <c r="F154" s="8">
        <f t="shared" si="9"/>
        <v>15.623060722973033</v>
      </c>
      <c r="G154" s="22">
        <f t="shared" si="10"/>
        <v>17730.197582022789</v>
      </c>
    </row>
    <row r="155" spans="2:7" hidden="1" outlineLevel="1" x14ac:dyDescent="0.2">
      <c r="B155" s="20"/>
      <c r="C155" s="19">
        <v>144</v>
      </c>
      <c r="D155" s="8">
        <f t="shared" si="8"/>
        <v>487.04962196972087</v>
      </c>
      <c r="E155" s="13">
        <f t="shared" si="11"/>
        <v>471.83120237848465</v>
      </c>
      <c r="F155" s="8">
        <f t="shared" si="9"/>
        <v>15.218419591236243</v>
      </c>
      <c r="G155" s="22">
        <f t="shared" si="10"/>
        <v>17258.3663796443</v>
      </c>
    </row>
    <row r="156" spans="2:7" hidden="1" outlineLevel="1" x14ac:dyDescent="0.2">
      <c r="B156" s="20"/>
      <c r="C156" s="19">
        <v>145</v>
      </c>
      <c r="D156" s="8">
        <f t="shared" si="8"/>
        <v>487.04962196972087</v>
      </c>
      <c r="E156" s="13">
        <f t="shared" si="11"/>
        <v>472.23619082719284</v>
      </c>
      <c r="F156" s="8">
        <f t="shared" si="9"/>
        <v>14.813431142528042</v>
      </c>
      <c r="G156" s="22">
        <f t="shared" si="10"/>
        <v>16786.130188817122</v>
      </c>
    </row>
    <row r="157" spans="2:7" hidden="1" outlineLevel="1" x14ac:dyDescent="0.2">
      <c r="B157" s="20"/>
      <c r="C157" s="19">
        <v>146</v>
      </c>
      <c r="D157" s="8">
        <f t="shared" si="8"/>
        <v>487.04962196972087</v>
      </c>
      <c r="E157" s="13">
        <f t="shared" si="11"/>
        <v>472.6415268909862</v>
      </c>
      <c r="F157" s="8">
        <f t="shared" si="9"/>
        <v>14.4080950787347</v>
      </c>
      <c r="G157" s="22">
        <f t="shared" si="10"/>
        <v>16313.488661926123</v>
      </c>
    </row>
    <row r="158" spans="2:7" hidden="1" outlineLevel="1" x14ac:dyDescent="0.2">
      <c r="B158" s="20"/>
      <c r="C158" s="19">
        <v>147</v>
      </c>
      <c r="D158" s="8">
        <f t="shared" si="8"/>
        <v>487.04962196972087</v>
      </c>
      <c r="E158" s="13">
        <f t="shared" si="11"/>
        <v>473.04721086823429</v>
      </c>
      <c r="F158" s="8">
        <f t="shared" si="9"/>
        <v>14.002411101486604</v>
      </c>
      <c r="G158" s="22">
        <f t="shared" si="10"/>
        <v>15840.441451057886</v>
      </c>
    </row>
    <row r="159" spans="2:7" hidden="1" outlineLevel="1" x14ac:dyDescent="0.2">
      <c r="B159" s="20"/>
      <c r="C159" s="19">
        <v>148</v>
      </c>
      <c r="D159" s="8">
        <f t="shared" si="8"/>
        <v>487.04962196972087</v>
      </c>
      <c r="E159" s="13">
        <f t="shared" si="11"/>
        <v>473.45324305756282</v>
      </c>
      <c r="F159" s="8">
        <f t="shared" si="9"/>
        <v>13.596378912158036</v>
      </c>
      <c r="G159" s="22">
        <f t="shared" si="10"/>
        <v>15366.98820800033</v>
      </c>
    </row>
    <row r="160" spans="2:7" hidden="1" outlineLevel="1" x14ac:dyDescent="0.2">
      <c r="B160" s="20"/>
      <c r="C160" s="19">
        <v>149</v>
      </c>
      <c r="D160" s="8">
        <f t="shared" si="8"/>
        <v>487.04962196972087</v>
      </c>
      <c r="E160" s="13">
        <f t="shared" si="11"/>
        <v>473.85962375785391</v>
      </c>
      <c r="F160" s="8">
        <f t="shared" si="9"/>
        <v>13.189998211866962</v>
      </c>
      <c r="G160" s="22">
        <f t="shared" si="10"/>
        <v>14893.128584242484</v>
      </c>
    </row>
    <row r="161" spans="2:7" hidden="1" outlineLevel="1" x14ac:dyDescent="0.2">
      <c r="B161" s="20"/>
      <c r="C161" s="19">
        <v>150</v>
      </c>
      <c r="D161" s="8">
        <f t="shared" si="8"/>
        <v>487.04962196972087</v>
      </c>
      <c r="E161" s="13">
        <f t="shared" si="11"/>
        <v>474.26635326824606</v>
      </c>
      <c r="F161" s="8">
        <f t="shared" si="9"/>
        <v>12.783268701474805</v>
      </c>
      <c r="G161" s="22">
        <f t="shared" si="10"/>
        <v>14418.862230974235</v>
      </c>
    </row>
    <row r="162" spans="2:7" hidden="1" outlineLevel="1" x14ac:dyDescent="0.2">
      <c r="B162" s="20"/>
      <c r="C162" s="19">
        <v>151</v>
      </c>
      <c r="D162" s="8">
        <f t="shared" si="8"/>
        <v>487.04962196972087</v>
      </c>
      <c r="E162" s="13">
        <f t="shared" si="11"/>
        <v>474.67343188813464</v>
      </c>
      <c r="F162" s="8">
        <f t="shared" si="9"/>
        <v>12.376190081586227</v>
      </c>
      <c r="G162" s="22">
        <f t="shared" si="10"/>
        <v>13944.188799086085</v>
      </c>
    </row>
    <row r="163" spans="2:7" hidden="1" outlineLevel="1" x14ac:dyDescent="0.2">
      <c r="B163" s="20"/>
      <c r="C163" s="19">
        <v>152</v>
      </c>
      <c r="D163" s="8">
        <f t="shared" si="8"/>
        <v>487.04962196972087</v>
      </c>
      <c r="E163" s="13">
        <f t="shared" si="11"/>
        <v>475.08085991717195</v>
      </c>
      <c r="F163" s="8">
        <f t="shared" si="9"/>
        <v>11.968762052548911</v>
      </c>
      <c r="G163" s="22">
        <f t="shared" si="10"/>
        <v>13469.107939168913</v>
      </c>
    </row>
    <row r="164" spans="2:7" hidden="1" outlineLevel="1" x14ac:dyDescent="0.2">
      <c r="B164" s="20"/>
      <c r="C164" s="19">
        <v>153</v>
      </c>
      <c r="D164" s="8">
        <f t="shared" si="8"/>
        <v>487.04962196972087</v>
      </c>
      <c r="E164" s="13">
        <f t="shared" si="11"/>
        <v>475.48863765526755</v>
      </c>
      <c r="F164" s="8">
        <f t="shared" si="9"/>
        <v>11.560984314453339</v>
      </c>
      <c r="G164" s="22">
        <f t="shared" si="10"/>
        <v>12993.619301513652</v>
      </c>
    </row>
    <row r="165" spans="2:7" hidden="1" outlineLevel="1" x14ac:dyDescent="0.2">
      <c r="B165" s="20"/>
      <c r="C165" s="19">
        <v>154</v>
      </c>
      <c r="D165" s="8">
        <f t="shared" si="8"/>
        <v>487.04962196972087</v>
      </c>
      <c r="E165" s="13">
        <f t="shared" si="11"/>
        <v>475.8967654025883</v>
      </c>
      <c r="F165" s="8">
        <f t="shared" si="9"/>
        <v>11.152856567132567</v>
      </c>
      <c r="G165" s="22">
        <f t="shared" si="10"/>
        <v>12517.722536111061</v>
      </c>
    </row>
    <row r="166" spans="2:7" hidden="1" outlineLevel="1" x14ac:dyDescent="0.2">
      <c r="B166" s="20"/>
      <c r="C166" s="19">
        <v>155</v>
      </c>
      <c r="D166" s="8">
        <f t="shared" si="8"/>
        <v>487.04962196972087</v>
      </c>
      <c r="E166" s="13">
        <f t="shared" si="11"/>
        <v>476.30524345955888</v>
      </c>
      <c r="F166" s="8">
        <f t="shared" si="9"/>
        <v>10.74437851016201</v>
      </c>
      <c r="G166" s="22">
        <f t="shared" si="10"/>
        <v>12041.417292651502</v>
      </c>
    </row>
    <row r="167" spans="2:7" hidden="1" outlineLevel="1" x14ac:dyDescent="0.2">
      <c r="B167" s="20"/>
      <c r="C167" s="19">
        <v>156</v>
      </c>
      <c r="D167" s="8">
        <f t="shared" si="8"/>
        <v>487.04962196972087</v>
      </c>
      <c r="E167" s="13">
        <f t="shared" si="11"/>
        <v>476.71407212686165</v>
      </c>
      <c r="F167" s="8">
        <f t="shared" si="9"/>
        <v>10.335549842859225</v>
      </c>
      <c r="G167" s="22">
        <f t="shared" si="10"/>
        <v>11564.703220524636</v>
      </c>
    </row>
    <row r="168" spans="2:7" hidden="1" outlineLevel="1" x14ac:dyDescent="0.2">
      <c r="B168" s="20"/>
      <c r="C168" s="19">
        <v>157</v>
      </c>
      <c r="D168" s="8">
        <f t="shared" si="8"/>
        <v>487.04962196972087</v>
      </c>
      <c r="E168" s="13">
        <f t="shared" si="11"/>
        <v>477.12325170543721</v>
      </c>
      <c r="F168" s="8">
        <f t="shared" si="9"/>
        <v>9.9263702642836691</v>
      </c>
      <c r="G168" s="22">
        <f t="shared" si="10"/>
        <v>11087.579968819206</v>
      </c>
    </row>
    <row r="169" spans="2:7" hidden="1" outlineLevel="1" x14ac:dyDescent="0.2">
      <c r="B169" s="20"/>
      <c r="C169" s="19">
        <v>158</v>
      </c>
      <c r="D169" s="8">
        <f t="shared" si="8"/>
        <v>487.04962196972087</v>
      </c>
      <c r="E169" s="13">
        <f t="shared" si="11"/>
        <v>477.5327824964844</v>
      </c>
      <c r="F169" s="8">
        <f t="shared" si="9"/>
        <v>9.5168394732364998</v>
      </c>
      <c r="G169" s="22">
        <f t="shared" si="10"/>
        <v>10610.047186322729</v>
      </c>
    </row>
    <row r="170" spans="2:7" hidden="1" outlineLevel="1" x14ac:dyDescent="0.2">
      <c r="B170" s="20"/>
      <c r="C170" s="19">
        <v>159</v>
      </c>
      <c r="D170" s="8">
        <f t="shared" si="8"/>
        <v>487.04962196972087</v>
      </c>
      <c r="E170" s="13">
        <f t="shared" si="11"/>
        <v>477.94266480146052</v>
      </c>
      <c r="F170" s="8">
        <f t="shared" si="9"/>
        <v>9.106957168260351</v>
      </c>
      <c r="G170" s="22">
        <f t="shared" si="10"/>
        <v>10132.104521521265</v>
      </c>
    </row>
    <row r="171" spans="2:7" hidden="1" outlineLevel="1" x14ac:dyDescent="0.2">
      <c r="B171" s="20"/>
      <c r="C171" s="19">
        <v>160</v>
      </c>
      <c r="D171" s="8">
        <f t="shared" si="8"/>
        <v>487.04962196972087</v>
      </c>
      <c r="E171" s="13">
        <f t="shared" si="11"/>
        <v>478.35289892208175</v>
      </c>
      <c r="F171" s="8">
        <f t="shared" si="9"/>
        <v>8.6967230476390984</v>
      </c>
      <c r="G171" s="22">
        <f t="shared" si="10"/>
        <v>9653.7516225991858</v>
      </c>
    </row>
    <row r="172" spans="2:7" hidden="1" outlineLevel="1" x14ac:dyDescent="0.2">
      <c r="B172" s="20"/>
      <c r="C172" s="19">
        <v>161</v>
      </c>
      <c r="D172" s="8">
        <f t="shared" si="8"/>
        <v>487.04962196972087</v>
      </c>
      <c r="E172" s="13">
        <f t="shared" si="11"/>
        <v>478.76348516032323</v>
      </c>
      <c r="F172" s="8">
        <f t="shared" si="9"/>
        <v>8.2861368093976431</v>
      </c>
      <c r="G172" s="22">
        <f t="shared" si="10"/>
        <v>9174.9881374388642</v>
      </c>
    </row>
    <row r="173" spans="2:7" hidden="1" outlineLevel="1" x14ac:dyDescent="0.2">
      <c r="B173" s="20"/>
      <c r="C173" s="19">
        <v>162</v>
      </c>
      <c r="D173" s="8">
        <f t="shared" si="8"/>
        <v>487.04962196972087</v>
      </c>
      <c r="E173" s="13">
        <f t="shared" si="11"/>
        <v>479.1744238184192</v>
      </c>
      <c r="F173" s="8">
        <f t="shared" si="9"/>
        <v>7.8751981513016993</v>
      </c>
      <c r="G173" s="22">
        <f t="shared" si="10"/>
        <v>8695.8137136204459</v>
      </c>
    </row>
    <row r="174" spans="2:7" hidden="1" outlineLevel="1" x14ac:dyDescent="0.2">
      <c r="B174" s="20"/>
      <c r="C174" s="19">
        <v>163</v>
      </c>
      <c r="D174" s="8">
        <f t="shared" si="8"/>
        <v>487.04962196972087</v>
      </c>
      <c r="E174" s="13">
        <f t="shared" si="11"/>
        <v>479.58571519886334</v>
      </c>
      <c r="F174" s="8">
        <f t="shared" si="9"/>
        <v>7.4639067708575562</v>
      </c>
      <c r="G174" s="22">
        <f t="shared" si="10"/>
        <v>8216.2279984215711</v>
      </c>
    </row>
    <row r="175" spans="2:7" hidden="1" outlineLevel="1" x14ac:dyDescent="0.2">
      <c r="B175" s="20"/>
      <c r="C175" s="19">
        <v>164</v>
      </c>
      <c r="D175" s="8">
        <f t="shared" si="8"/>
        <v>487.04962196972087</v>
      </c>
      <c r="E175" s="13">
        <f t="shared" si="11"/>
        <v>479.99735960440898</v>
      </c>
      <c r="F175" s="8">
        <f t="shared" si="9"/>
        <v>7.0522623653118659</v>
      </c>
      <c r="G175" s="22">
        <f t="shared" si="10"/>
        <v>7736.230638817171</v>
      </c>
    </row>
    <row r="176" spans="2:7" hidden="1" outlineLevel="1" x14ac:dyDescent="0.2">
      <c r="B176" s="20"/>
      <c r="C176" s="19">
        <v>165</v>
      </c>
      <c r="D176" s="8">
        <f t="shared" si="8"/>
        <v>487.04962196972087</v>
      </c>
      <c r="E176" s="13">
        <f t="shared" si="11"/>
        <v>480.40935733806947</v>
      </c>
      <c r="F176" s="8">
        <f t="shared" si="9"/>
        <v>6.6402646316514149</v>
      </c>
      <c r="G176" s="22">
        <f t="shared" si="10"/>
        <v>7255.8212814791041</v>
      </c>
    </row>
    <row r="177" spans="2:7" hidden="1" outlineLevel="1" x14ac:dyDescent="0.2">
      <c r="B177" s="20"/>
      <c r="C177" s="19">
        <v>166</v>
      </c>
      <c r="D177" s="8">
        <f t="shared" si="8"/>
        <v>487.04962196972087</v>
      </c>
      <c r="E177" s="13">
        <f t="shared" si="11"/>
        <v>480.82170870311796</v>
      </c>
      <c r="F177" s="8">
        <f t="shared" si="9"/>
        <v>6.2279132666029042</v>
      </c>
      <c r="G177" s="22">
        <f t="shared" si="10"/>
        <v>6774.9995727760106</v>
      </c>
    </row>
    <row r="178" spans="2:7" hidden="1" outlineLevel="1" x14ac:dyDescent="0.2">
      <c r="B178" s="20"/>
      <c r="C178" s="19">
        <v>167</v>
      </c>
      <c r="D178" s="8">
        <f t="shared" si="8"/>
        <v>487.04962196972087</v>
      </c>
      <c r="E178" s="13">
        <f t="shared" si="11"/>
        <v>481.23441400308815</v>
      </c>
      <c r="F178" s="8">
        <f t="shared" si="9"/>
        <v>5.8152079666327294</v>
      </c>
      <c r="G178" s="22">
        <f t="shared" si="10"/>
        <v>6293.765158772876</v>
      </c>
    </row>
    <row r="179" spans="2:7" hidden="1" outlineLevel="1" x14ac:dyDescent="0.2">
      <c r="B179" s="20"/>
      <c r="C179" s="19">
        <v>168</v>
      </c>
      <c r="D179" s="8">
        <f t="shared" si="8"/>
        <v>487.04962196972087</v>
      </c>
      <c r="E179" s="13">
        <f t="shared" si="11"/>
        <v>481.6474735417741</v>
      </c>
      <c r="F179" s="8">
        <f t="shared" si="9"/>
        <v>5.402148427946746</v>
      </c>
      <c r="G179" s="22">
        <f t="shared" si="10"/>
        <v>5812.1176852311182</v>
      </c>
    </row>
    <row r="180" spans="2:7" hidden="1" outlineLevel="1" x14ac:dyDescent="0.2">
      <c r="B180" s="20"/>
      <c r="C180" s="19">
        <v>169</v>
      </c>
      <c r="D180" s="8">
        <f t="shared" si="8"/>
        <v>487.04962196972087</v>
      </c>
      <c r="E180" s="13">
        <f t="shared" si="11"/>
        <v>482.06088762323083</v>
      </c>
      <c r="F180" s="8">
        <f t="shared" si="9"/>
        <v>4.9887343464900553</v>
      </c>
      <c r="G180" s="22">
        <f t="shared" si="10"/>
        <v>5330.0567976078892</v>
      </c>
    </row>
    <row r="181" spans="2:7" hidden="1" outlineLevel="1" x14ac:dyDescent="0.2">
      <c r="B181" s="20"/>
      <c r="C181" s="19">
        <v>170</v>
      </c>
      <c r="D181" s="8">
        <f t="shared" si="8"/>
        <v>487.04962196972087</v>
      </c>
      <c r="E181" s="13">
        <f t="shared" si="11"/>
        <v>482.4746565517741</v>
      </c>
      <c r="F181" s="8">
        <f t="shared" si="9"/>
        <v>4.5749654179467827</v>
      </c>
      <c r="G181" s="22">
        <f t="shared" si="10"/>
        <v>4847.5821410561184</v>
      </c>
    </row>
    <row r="182" spans="2:7" hidden="1" outlineLevel="1" x14ac:dyDescent="0.2">
      <c r="B182" s="20"/>
      <c r="C182" s="19">
        <v>171</v>
      </c>
      <c r="D182" s="8">
        <f t="shared" si="8"/>
        <v>487.04962196972087</v>
      </c>
      <c r="E182" s="13">
        <f t="shared" si="11"/>
        <v>482.88878063198104</v>
      </c>
      <c r="F182" s="8">
        <f t="shared" si="9"/>
        <v>4.1608413377398437</v>
      </c>
      <c r="G182" s="22">
        <f t="shared" si="10"/>
        <v>4364.6933604241203</v>
      </c>
    </row>
    <row r="183" spans="2:7" hidden="1" outlineLevel="1" x14ac:dyDescent="0.2">
      <c r="B183" s="20"/>
      <c r="C183" s="19">
        <v>172</v>
      </c>
      <c r="D183" s="8">
        <f t="shared" si="8"/>
        <v>487.04962196972087</v>
      </c>
      <c r="E183" s="13">
        <f t="shared" si="11"/>
        <v>483.30326016869014</v>
      </c>
      <c r="F183" s="8">
        <f t="shared" si="9"/>
        <v>3.746361801030726</v>
      </c>
      <c r="G183" s="22">
        <f t="shared" si="10"/>
        <v>3881.3901002554485</v>
      </c>
    </row>
    <row r="184" spans="2:7" hidden="1" outlineLevel="1" x14ac:dyDescent="0.2">
      <c r="B184" s="20"/>
      <c r="C184" s="19">
        <v>173</v>
      </c>
      <c r="D184" s="8">
        <f t="shared" si="8"/>
        <v>487.04962196972087</v>
      </c>
      <c r="E184" s="13">
        <f t="shared" si="11"/>
        <v>483.7180954670016</v>
      </c>
      <c r="F184" s="8">
        <f t="shared" si="9"/>
        <v>3.3315265027192664</v>
      </c>
      <c r="G184" s="22">
        <f t="shared" si="10"/>
        <v>3397.6720047884301</v>
      </c>
    </row>
    <row r="185" spans="2:7" hidden="1" outlineLevel="1" x14ac:dyDescent="0.2">
      <c r="B185" s="20"/>
      <c r="C185" s="19">
        <v>174</v>
      </c>
      <c r="D185" s="8">
        <f t="shared" si="8"/>
        <v>487.04962196972087</v>
      </c>
      <c r="E185" s="13">
        <f t="shared" si="11"/>
        <v>484.13328683227746</v>
      </c>
      <c r="F185" s="8">
        <f t="shared" si="9"/>
        <v>2.9163351374434239</v>
      </c>
      <c r="G185" s="22">
        <f t="shared" si="10"/>
        <v>2913.5387179561658</v>
      </c>
    </row>
    <row r="186" spans="2:7" hidden="1" outlineLevel="1" x14ac:dyDescent="0.2">
      <c r="B186" s="20"/>
      <c r="C186" s="19">
        <v>175</v>
      </c>
      <c r="D186" s="8">
        <f t="shared" si="8"/>
        <v>487.04962196972087</v>
      </c>
      <c r="E186" s="13">
        <f t="shared" si="11"/>
        <v>484.54883457014182</v>
      </c>
      <c r="F186" s="8">
        <f t="shared" si="9"/>
        <v>2.5007873995790519</v>
      </c>
      <c r="G186" s="22">
        <f t="shared" si="10"/>
        <v>2428.9898833860207</v>
      </c>
    </row>
    <row r="187" spans="2:7" hidden="1" outlineLevel="1" x14ac:dyDescent="0.2">
      <c r="B187" s="20"/>
      <c r="C187" s="19">
        <v>176</v>
      </c>
      <c r="D187" s="8">
        <f t="shared" si="8"/>
        <v>487.04962196972087</v>
      </c>
      <c r="E187" s="13">
        <f t="shared" si="11"/>
        <v>484.96473898648117</v>
      </c>
      <c r="F187" s="8">
        <f t="shared" si="9"/>
        <v>2.0848829832396807</v>
      </c>
      <c r="G187" s="22">
        <f t="shared" si="10"/>
        <v>1944.0251443995367</v>
      </c>
    </row>
    <row r="188" spans="2:7" hidden="1" outlineLevel="1" x14ac:dyDescent="0.2">
      <c r="B188" s="20"/>
      <c r="C188" s="19">
        <v>177</v>
      </c>
      <c r="D188" s="8">
        <f t="shared" si="8"/>
        <v>487.04962196972087</v>
      </c>
      <c r="E188" s="13">
        <f t="shared" si="11"/>
        <v>485.3810003874446</v>
      </c>
      <c r="F188" s="8">
        <f t="shared" si="9"/>
        <v>1.668621582276284</v>
      </c>
      <c r="G188" s="22">
        <f t="shared" si="10"/>
        <v>1458.6441440121125</v>
      </c>
    </row>
    <row r="189" spans="2:7" hidden="1" outlineLevel="1" x14ac:dyDescent="0.2">
      <c r="B189" s="20"/>
      <c r="C189" s="19">
        <v>178</v>
      </c>
      <c r="D189" s="8">
        <f t="shared" si="8"/>
        <v>487.04962196972087</v>
      </c>
      <c r="E189" s="13">
        <f t="shared" si="11"/>
        <v>485.79761907944379</v>
      </c>
      <c r="F189" s="8">
        <f t="shared" si="9"/>
        <v>1.252002890277061</v>
      </c>
      <c r="G189" s="22">
        <f t="shared" si="10"/>
        <v>972.84652493265457</v>
      </c>
    </row>
    <row r="190" spans="2:7" hidden="1" outlineLevel="1" x14ac:dyDescent="0.2">
      <c r="B190" s="20"/>
      <c r="C190" s="19">
        <v>179</v>
      </c>
      <c r="D190" s="8">
        <f t="shared" si="8"/>
        <v>487.04962196972087</v>
      </c>
      <c r="E190" s="13">
        <f t="shared" si="11"/>
        <v>486.21459536915364</v>
      </c>
      <c r="F190" s="8">
        <f t="shared" si="9"/>
        <v>0.8350266005672049</v>
      </c>
      <c r="G190" s="22">
        <f t="shared" si="10"/>
        <v>486.63192956350395</v>
      </c>
    </row>
    <row r="191" spans="2:7" collapsed="1" x14ac:dyDescent="0.2">
      <c r="B191" s="20" t="s">
        <v>90</v>
      </c>
      <c r="C191" s="18">
        <v>180</v>
      </c>
      <c r="D191" s="14">
        <f t="shared" si="8"/>
        <v>487.04962196972087</v>
      </c>
      <c r="E191" s="15">
        <f t="shared" si="11"/>
        <v>486.63192956351219</v>
      </c>
      <c r="F191" s="14">
        <f t="shared" si="9"/>
        <v>0.41769240620868131</v>
      </c>
      <c r="G191" s="21">
        <f t="shared" si="10"/>
        <v>0</v>
      </c>
    </row>
    <row r="192" spans="2:7" hidden="1" outlineLevel="1" x14ac:dyDescent="0.2">
      <c r="C192" s="19">
        <v>181</v>
      </c>
      <c r="D192" s="8">
        <f t="shared" si="8"/>
        <v>487.04962196972087</v>
      </c>
      <c r="E192" s="13" t="e">
        <f t="shared" si="11"/>
        <v>#NUM!</v>
      </c>
      <c r="F192" s="8" t="e">
        <f t="shared" si="9"/>
        <v>#NUM!</v>
      </c>
      <c r="G192" s="8" t="e">
        <f t="shared" si="10"/>
        <v>#NUM!</v>
      </c>
    </row>
    <row r="193" spans="3:7" hidden="1" outlineLevel="1" x14ac:dyDescent="0.2">
      <c r="C193" s="19">
        <v>182</v>
      </c>
      <c r="D193" s="8">
        <f t="shared" si="8"/>
        <v>487.04962196972087</v>
      </c>
      <c r="E193" s="13" t="e">
        <f t="shared" si="11"/>
        <v>#NUM!</v>
      </c>
      <c r="F193" s="8" t="e">
        <f t="shared" si="9"/>
        <v>#NUM!</v>
      </c>
      <c r="G193" s="8" t="e">
        <f t="shared" si="10"/>
        <v>#NUM!</v>
      </c>
    </row>
    <row r="194" spans="3:7" hidden="1" outlineLevel="1" x14ac:dyDescent="0.2">
      <c r="C194" s="19">
        <v>183</v>
      </c>
      <c r="D194" s="8">
        <f t="shared" si="8"/>
        <v>487.04962196972087</v>
      </c>
      <c r="E194" s="13" t="e">
        <f t="shared" si="11"/>
        <v>#NUM!</v>
      </c>
      <c r="F194" s="8" t="e">
        <f t="shared" si="9"/>
        <v>#NUM!</v>
      </c>
      <c r="G194" s="8" t="e">
        <f t="shared" si="10"/>
        <v>#NUM!</v>
      </c>
    </row>
    <row r="195" spans="3:7" hidden="1" outlineLevel="1" x14ac:dyDescent="0.2">
      <c r="C195" s="19">
        <v>184</v>
      </c>
      <c r="D195" s="8">
        <f t="shared" si="8"/>
        <v>487.04962196972087</v>
      </c>
      <c r="E195" s="13" t="e">
        <f t="shared" si="11"/>
        <v>#NUM!</v>
      </c>
      <c r="F195" s="8" t="e">
        <f t="shared" si="9"/>
        <v>#NUM!</v>
      </c>
      <c r="G195" s="8" t="e">
        <f t="shared" si="10"/>
        <v>#NUM!</v>
      </c>
    </row>
    <row r="196" spans="3:7" hidden="1" outlineLevel="1" x14ac:dyDescent="0.2">
      <c r="C196" s="19">
        <v>185</v>
      </c>
      <c r="D196" s="8">
        <f t="shared" si="8"/>
        <v>487.04962196972087</v>
      </c>
      <c r="E196" s="13" t="e">
        <f t="shared" si="11"/>
        <v>#NUM!</v>
      </c>
      <c r="F196" s="8" t="e">
        <f t="shared" si="9"/>
        <v>#NUM!</v>
      </c>
      <c r="G196" s="8" t="e">
        <f t="shared" si="10"/>
        <v>#NUM!</v>
      </c>
    </row>
    <row r="197" spans="3:7" hidden="1" outlineLevel="1" x14ac:dyDescent="0.2">
      <c r="C197" s="19">
        <v>186</v>
      </c>
      <c r="D197" s="8">
        <f t="shared" si="8"/>
        <v>487.04962196972087</v>
      </c>
      <c r="E197" s="13" t="e">
        <f t="shared" si="11"/>
        <v>#NUM!</v>
      </c>
      <c r="F197" s="8" t="e">
        <f t="shared" si="9"/>
        <v>#NUM!</v>
      </c>
      <c r="G197" s="8" t="e">
        <f t="shared" si="10"/>
        <v>#NUM!</v>
      </c>
    </row>
    <row r="198" spans="3:7" hidden="1" outlineLevel="1" x14ac:dyDescent="0.2">
      <c r="C198" s="19">
        <v>187</v>
      </c>
      <c r="D198" s="8">
        <f t="shared" si="8"/>
        <v>487.04962196972087</v>
      </c>
      <c r="E198" s="13" t="e">
        <f t="shared" si="11"/>
        <v>#NUM!</v>
      </c>
      <c r="F198" s="8" t="e">
        <f t="shared" si="9"/>
        <v>#NUM!</v>
      </c>
      <c r="G198" s="8" t="e">
        <f t="shared" si="10"/>
        <v>#NUM!</v>
      </c>
    </row>
    <row r="199" spans="3:7" hidden="1" outlineLevel="1" x14ac:dyDescent="0.2">
      <c r="C199" s="19">
        <v>188</v>
      </c>
      <c r="D199" s="8">
        <f t="shared" si="8"/>
        <v>487.04962196972087</v>
      </c>
      <c r="E199" s="13" t="e">
        <f t="shared" si="11"/>
        <v>#NUM!</v>
      </c>
      <c r="F199" s="8" t="e">
        <f t="shared" si="9"/>
        <v>#NUM!</v>
      </c>
      <c r="G199" s="8" t="e">
        <f t="shared" si="10"/>
        <v>#NUM!</v>
      </c>
    </row>
    <row r="200" spans="3:7" hidden="1" outlineLevel="1" x14ac:dyDescent="0.2">
      <c r="C200" s="19">
        <v>189</v>
      </c>
      <c r="D200" s="8">
        <f t="shared" si="8"/>
        <v>487.04962196972087</v>
      </c>
      <c r="E200" s="13" t="e">
        <f t="shared" si="11"/>
        <v>#NUM!</v>
      </c>
      <c r="F200" s="8" t="e">
        <f t="shared" si="9"/>
        <v>#NUM!</v>
      </c>
      <c r="G200" s="8" t="e">
        <f t="shared" si="10"/>
        <v>#NUM!</v>
      </c>
    </row>
    <row r="201" spans="3:7" hidden="1" outlineLevel="1" x14ac:dyDescent="0.2">
      <c r="C201" s="19">
        <v>190</v>
      </c>
      <c r="D201" s="8">
        <f t="shared" si="8"/>
        <v>487.04962196972087</v>
      </c>
      <c r="E201" s="13" t="e">
        <f t="shared" si="11"/>
        <v>#NUM!</v>
      </c>
      <c r="F201" s="8" t="e">
        <f t="shared" si="9"/>
        <v>#NUM!</v>
      </c>
      <c r="G201" s="8" t="e">
        <f t="shared" si="10"/>
        <v>#NUM!</v>
      </c>
    </row>
    <row r="202" spans="3:7" hidden="1" outlineLevel="1" x14ac:dyDescent="0.2">
      <c r="C202" s="19">
        <v>191</v>
      </c>
      <c r="D202" s="8">
        <f t="shared" si="8"/>
        <v>487.04962196972087</v>
      </c>
      <c r="E202" s="13" t="e">
        <f t="shared" si="11"/>
        <v>#NUM!</v>
      </c>
      <c r="F202" s="8" t="e">
        <f t="shared" si="9"/>
        <v>#NUM!</v>
      </c>
      <c r="G202" s="8" t="e">
        <f t="shared" si="10"/>
        <v>#NUM!</v>
      </c>
    </row>
    <row r="203" spans="3:7" hidden="1" outlineLevel="1" x14ac:dyDescent="0.2">
      <c r="C203" s="19">
        <v>192</v>
      </c>
      <c r="D203" s="8">
        <f t="shared" si="8"/>
        <v>487.04962196972087</v>
      </c>
      <c r="E203" s="13" t="e">
        <f t="shared" si="11"/>
        <v>#NUM!</v>
      </c>
      <c r="F203" s="8" t="e">
        <f t="shared" si="9"/>
        <v>#NUM!</v>
      </c>
      <c r="G203" s="8" t="e">
        <f t="shared" si="10"/>
        <v>#NUM!</v>
      </c>
    </row>
    <row r="204" spans="3:7" hidden="1" outlineLevel="1" x14ac:dyDescent="0.2">
      <c r="C204" s="19">
        <v>193</v>
      </c>
      <c r="D204" s="8">
        <f t="shared" ref="D204:D267" si="12">-PMT($C$4/12,$C$6*12,$C$5)</f>
        <v>487.04962196972087</v>
      </c>
      <c r="E204" s="13" t="e">
        <f t="shared" si="11"/>
        <v>#NUM!</v>
      </c>
      <c r="F204" s="8" t="e">
        <f t="shared" ref="F204:F267" si="13">-IPMT($C$4/12,C204,$C$6*12,$C$5)</f>
        <v>#NUM!</v>
      </c>
      <c r="G204" s="8" t="e">
        <f t="shared" ref="G204:G267" si="14">$C$5+CUMPRINC($C$4/12,$C$6*12,$C$5,1,C204,0)</f>
        <v>#NUM!</v>
      </c>
    </row>
    <row r="205" spans="3:7" hidden="1" outlineLevel="1" x14ac:dyDescent="0.2">
      <c r="C205" s="19">
        <v>194</v>
      </c>
      <c r="D205" s="8">
        <f t="shared" si="12"/>
        <v>487.04962196972087</v>
      </c>
      <c r="E205" s="13" t="e">
        <f t="shared" ref="E205:E268" si="15">D205-F205</f>
        <v>#NUM!</v>
      </c>
      <c r="F205" s="8" t="e">
        <f t="shared" si="13"/>
        <v>#NUM!</v>
      </c>
      <c r="G205" s="8" t="e">
        <f t="shared" si="14"/>
        <v>#NUM!</v>
      </c>
    </row>
    <row r="206" spans="3:7" hidden="1" outlineLevel="1" x14ac:dyDescent="0.2">
      <c r="C206" s="19">
        <v>195</v>
      </c>
      <c r="D206" s="8">
        <f t="shared" si="12"/>
        <v>487.04962196972087</v>
      </c>
      <c r="E206" s="13" t="e">
        <f t="shared" si="15"/>
        <v>#NUM!</v>
      </c>
      <c r="F206" s="8" t="e">
        <f t="shared" si="13"/>
        <v>#NUM!</v>
      </c>
      <c r="G206" s="8" t="e">
        <f t="shared" si="14"/>
        <v>#NUM!</v>
      </c>
    </row>
    <row r="207" spans="3:7" hidden="1" outlineLevel="1" x14ac:dyDescent="0.2">
      <c r="C207" s="19">
        <v>196</v>
      </c>
      <c r="D207" s="8">
        <f t="shared" si="12"/>
        <v>487.04962196972087</v>
      </c>
      <c r="E207" s="13" t="e">
        <f t="shared" si="15"/>
        <v>#NUM!</v>
      </c>
      <c r="F207" s="8" t="e">
        <f t="shared" si="13"/>
        <v>#NUM!</v>
      </c>
      <c r="G207" s="8" t="e">
        <f t="shared" si="14"/>
        <v>#NUM!</v>
      </c>
    </row>
    <row r="208" spans="3:7" hidden="1" outlineLevel="1" x14ac:dyDescent="0.2">
      <c r="C208" s="19">
        <v>197</v>
      </c>
      <c r="D208" s="8">
        <f t="shared" si="12"/>
        <v>487.04962196972087</v>
      </c>
      <c r="E208" s="13" t="e">
        <f t="shared" si="15"/>
        <v>#NUM!</v>
      </c>
      <c r="F208" s="8" t="e">
        <f t="shared" si="13"/>
        <v>#NUM!</v>
      </c>
      <c r="G208" s="8" t="e">
        <f t="shared" si="14"/>
        <v>#NUM!</v>
      </c>
    </row>
    <row r="209" spans="3:7" hidden="1" outlineLevel="1" x14ac:dyDescent="0.2">
      <c r="C209" s="19">
        <v>198</v>
      </c>
      <c r="D209" s="8">
        <f t="shared" si="12"/>
        <v>487.04962196972087</v>
      </c>
      <c r="E209" s="13" t="e">
        <f t="shared" si="15"/>
        <v>#NUM!</v>
      </c>
      <c r="F209" s="8" t="e">
        <f t="shared" si="13"/>
        <v>#NUM!</v>
      </c>
      <c r="G209" s="8" t="e">
        <f t="shared" si="14"/>
        <v>#NUM!</v>
      </c>
    </row>
    <row r="210" spans="3:7" hidden="1" outlineLevel="1" x14ac:dyDescent="0.2">
      <c r="C210" s="19">
        <v>199</v>
      </c>
      <c r="D210" s="8">
        <f t="shared" si="12"/>
        <v>487.04962196972087</v>
      </c>
      <c r="E210" s="13" t="e">
        <f t="shared" si="15"/>
        <v>#NUM!</v>
      </c>
      <c r="F210" s="8" t="e">
        <f t="shared" si="13"/>
        <v>#NUM!</v>
      </c>
      <c r="G210" s="8" t="e">
        <f t="shared" si="14"/>
        <v>#NUM!</v>
      </c>
    </row>
    <row r="211" spans="3:7" hidden="1" outlineLevel="1" x14ac:dyDescent="0.2">
      <c r="C211" s="19">
        <v>200</v>
      </c>
      <c r="D211" s="8">
        <f t="shared" si="12"/>
        <v>487.04962196972087</v>
      </c>
      <c r="E211" s="13" t="e">
        <f t="shared" si="15"/>
        <v>#NUM!</v>
      </c>
      <c r="F211" s="8" t="e">
        <f t="shared" si="13"/>
        <v>#NUM!</v>
      </c>
      <c r="G211" s="8" t="e">
        <f t="shared" si="14"/>
        <v>#NUM!</v>
      </c>
    </row>
    <row r="212" spans="3:7" hidden="1" outlineLevel="1" x14ac:dyDescent="0.2">
      <c r="C212" s="19">
        <v>201</v>
      </c>
      <c r="D212" s="8">
        <f t="shared" si="12"/>
        <v>487.04962196972087</v>
      </c>
      <c r="E212" s="13" t="e">
        <f t="shared" si="15"/>
        <v>#NUM!</v>
      </c>
      <c r="F212" s="8" t="e">
        <f t="shared" si="13"/>
        <v>#NUM!</v>
      </c>
      <c r="G212" s="8" t="e">
        <f t="shared" si="14"/>
        <v>#NUM!</v>
      </c>
    </row>
    <row r="213" spans="3:7" hidden="1" outlineLevel="1" x14ac:dyDescent="0.2">
      <c r="C213" s="19">
        <v>202</v>
      </c>
      <c r="D213" s="8">
        <f t="shared" si="12"/>
        <v>487.04962196972087</v>
      </c>
      <c r="E213" s="13" t="e">
        <f t="shared" si="15"/>
        <v>#NUM!</v>
      </c>
      <c r="F213" s="8" t="e">
        <f t="shared" si="13"/>
        <v>#NUM!</v>
      </c>
      <c r="G213" s="8" t="e">
        <f t="shared" si="14"/>
        <v>#NUM!</v>
      </c>
    </row>
    <row r="214" spans="3:7" hidden="1" outlineLevel="1" x14ac:dyDescent="0.2">
      <c r="C214" s="19">
        <v>203</v>
      </c>
      <c r="D214" s="8">
        <f t="shared" si="12"/>
        <v>487.04962196972087</v>
      </c>
      <c r="E214" s="13" t="e">
        <f t="shared" si="15"/>
        <v>#NUM!</v>
      </c>
      <c r="F214" s="8" t="e">
        <f t="shared" si="13"/>
        <v>#NUM!</v>
      </c>
      <c r="G214" s="8" t="e">
        <f t="shared" si="14"/>
        <v>#NUM!</v>
      </c>
    </row>
    <row r="215" spans="3:7" hidden="1" outlineLevel="1" x14ac:dyDescent="0.2">
      <c r="C215" s="19">
        <v>204</v>
      </c>
      <c r="D215" s="8">
        <f t="shared" si="12"/>
        <v>487.04962196972087</v>
      </c>
      <c r="E215" s="13" t="e">
        <f t="shared" si="15"/>
        <v>#NUM!</v>
      </c>
      <c r="F215" s="8" t="e">
        <f t="shared" si="13"/>
        <v>#NUM!</v>
      </c>
      <c r="G215" s="8" t="e">
        <f t="shared" si="14"/>
        <v>#NUM!</v>
      </c>
    </row>
    <row r="216" spans="3:7" hidden="1" outlineLevel="1" x14ac:dyDescent="0.2">
      <c r="C216" s="19">
        <v>205</v>
      </c>
      <c r="D216" s="8">
        <f t="shared" si="12"/>
        <v>487.04962196972087</v>
      </c>
      <c r="E216" s="13" t="e">
        <f t="shared" si="15"/>
        <v>#NUM!</v>
      </c>
      <c r="F216" s="8" t="e">
        <f t="shared" si="13"/>
        <v>#NUM!</v>
      </c>
      <c r="G216" s="8" t="e">
        <f t="shared" si="14"/>
        <v>#NUM!</v>
      </c>
    </row>
    <row r="217" spans="3:7" hidden="1" outlineLevel="1" x14ac:dyDescent="0.2">
      <c r="C217" s="19">
        <v>206</v>
      </c>
      <c r="D217" s="8">
        <f t="shared" si="12"/>
        <v>487.04962196972087</v>
      </c>
      <c r="E217" s="13" t="e">
        <f t="shared" si="15"/>
        <v>#NUM!</v>
      </c>
      <c r="F217" s="8" t="e">
        <f t="shared" si="13"/>
        <v>#NUM!</v>
      </c>
      <c r="G217" s="8" t="e">
        <f t="shared" si="14"/>
        <v>#NUM!</v>
      </c>
    </row>
    <row r="218" spans="3:7" hidden="1" outlineLevel="1" x14ac:dyDescent="0.2">
      <c r="C218" s="19">
        <v>207</v>
      </c>
      <c r="D218" s="8">
        <f t="shared" si="12"/>
        <v>487.04962196972087</v>
      </c>
      <c r="E218" s="13" t="e">
        <f t="shared" si="15"/>
        <v>#NUM!</v>
      </c>
      <c r="F218" s="8" t="e">
        <f t="shared" si="13"/>
        <v>#NUM!</v>
      </c>
      <c r="G218" s="8" t="e">
        <f t="shared" si="14"/>
        <v>#NUM!</v>
      </c>
    </row>
    <row r="219" spans="3:7" hidden="1" outlineLevel="1" x14ac:dyDescent="0.2">
      <c r="C219" s="19">
        <v>208</v>
      </c>
      <c r="D219" s="8">
        <f t="shared" si="12"/>
        <v>487.04962196972087</v>
      </c>
      <c r="E219" s="13" t="e">
        <f t="shared" si="15"/>
        <v>#NUM!</v>
      </c>
      <c r="F219" s="8" t="e">
        <f t="shared" si="13"/>
        <v>#NUM!</v>
      </c>
      <c r="G219" s="8" t="e">
        <f t="shared" si="14"/>
        <v>#NUM!</v>
      </c>
    </row>
    <row r="220" spans="3:7" hidden="1" outlineLevel="1" x14ac:dyDescent="0.2">
      <c r="C220" s="19">
        <v>209</v>
      </c>
      <c r="D220" s="8">
        <f t="shared" si="12"/>
        <v>487.04962196972087</v>
      </c>
      <c r="E220" s="13" t="e">
        <f t="shared" si="15"/>
        <v>#NUM!</v>
      </c>
      <c r="F220" s="8" t="e">
        <f t="shared" si="13"/>
        <v>#NUM!</v>
      </c>
      <c r="G220" s="8" t="e">
        <f t="shared" si="14"/>
        <v>#NUM!</v>
      </c>
    </row>
    <row r="221" spans="3:7" hidden="1" outlineLevel="1" x14ac:dyDescent="0.2">
      <c r="C221" s="19">
        <v>210</v>
      </c>
      <c r="D221" s="8">
        <f t="shared" si="12"/>
        <v>487.04962196972087</v>
      </c>
      <c r="E221" s="13" t="e">
        <f t="shared" si="15"/>
        <v>#NUM!</v>
      </c>
      <c r="F221" s="8" t="e">
        <f t="shared" si="13"/>
        <v>#NUM!</v>
      </c>
      <c r="G221" s="8" t="e">
        <f t="shared" si="14"/>
        <v>#NUM!</v>
      </c>
    </row>
    <row r="222" spans="3:7" hidden="1" outlineLevel="1" x14ac:dyDescent="0.2">
      <c r="C222" s="19">
        <v>211</v>
      </c>
      <c r="D222" s="8">
        <f t="shared" si="12"/>
        <v>487.04962196972087</v>
      </c>
      <c r="E222" s="13" t="e">
        <f t="shared" si="15"/>
        <v>#NUM!</v>
      </c>
      <c r="F222" s="8" t="e">
        <f t="shared" si="13"/>
        <v>#NUM!</v>
      </c>
      <c r="G222" s="8" t="e">
        <f t="shared" si="14"/>
        <v>#NUM!</v>
      </c>
    </row>
    <row r="223" spans="3:7" hidden="1" outlineLevel="1" x14ac:dyDescent="0.2">
      <c r="C223" s="19">
        <v>212</v>
      </c>
      <c r="D223" s="8">
        <f t="shared" si="12"/>
        <v>487.04962196972087</v>
      </c>
      <c r="E223" s="13" t="e">
        <f t="shared" si="15"/>
        <v>#NUM!</v>
      </c>
      <c r="F223" s="8" t="e">
        <f t="shared" si="13"/>
        <v>#NUM!</v>
      </c>
      <c r="G223" s="8" t="e">
        <f t="shared" si="14"/>
        <v>#NUM!</v>
      </c>
    </row>
    <row r="224" spans="3:7" hidden="1" outlineLevel="1" x14ac:dyDescent="0.2">
      <c r="C224" s="19">
        <v>213</v>
      </c>
      <c r="D224" s="8">
        <f t="shared" si="12"/>
        <v>487.04962196972087</v>
      </c>
      <c r="E224" s="13" t="e">
        <f t="shared" si="15"/>
        <v>#NUM!</v>
      </c>
      <c r="F224" s="8" t="e">
        <f t="shared" si="13"/>
        <v>#NUM!</v>
      </c>
      <c r="G224" s="8" t="e">
        <f t="shared" si="14"/>
        <v>#NUM!</v>
      </c>
    </row>
    <row r="225" spans="3:7" hidden="1" outlineLevel="1" x14ac:dyDescent="0.2">
      <c r="C225" s="19">
        <v>214</v>
      </c>
      <c r="D225" s="8">
        <f t="shared" si="12"/>
        <v>487.04962196972087</v>
      </c>
      <c r="E225" s="13" t="e">
        <f t="shared" si="15"/>
        <v>#NUM!</v>
      </c>
      <c r="F225" s="8" t="e">
        <f t="shared" si="13"/>
        <v>#NUM!</v>
      </c>
      <c r="G225" s="8" t="e">
        <f t="shared" si="14"/>
        <v>#NUM!</v>
      </c>
    </row>
    <row r="226" spans="3:7" hidden="1" outlineLevel="1" x14ac:dyDescent="0.2">
      <c r="C226" s="19">
        <v>215</v>
      </c>
      <c r="D226" s="8">
        <f t="shared" si="12"/>
        <v>487.04962196972087</v>
      </c>
      <c r="E226" s="13" t="e">
        <f t="shared" si="15"/>
        <v>#NUM!</v>
      </c>
      <c r="F226" s="8" t="e">
        <f t="shared" si="13"/>
        <v>#NUM!</v>
      </c>
      <c r="G226" s="8" t="e">
        <f t="shared" si="14"/>
        <v>#NUM!</v>
      </c>
    </row>
    <row r="227" spans="3:7" hidden="1" outlineLevel="1" x14ac:dyDescent="0.2">
      <c r="C227" s="19">
        <v>216</v>
      </c>
      <c r="D227" s="8">
        <f t="shared" si="12"/>
        <v>487.04962196972087</v>
      </c>
      <c r="E227" s="13" t="e">
        <f t="shared" si="15"/>
        <v>#NUM!</v>
      </c>
      <c r="F227" s="8" t="e">
        <f t="shared" si="13"/>
        <v>#NUM!</v>
      </c>
      <c r="G227" s="8" t="e">
        <f t="shared" si="14"/>
        <v>#NUM!</v>
      </c>
    </row>
    <row r="228" spans="3:7" hidden="1" outlineLevel="1" x14ac:dyDescent="0.2">
      <c r="C228" s="19">
        <v>217</v>
      </c>
      <c r="D228" s="8">
        <f t="shared" si="12"/>
        <v>487.04962196972087</v>
      </c>
      <c r="E228" s="13" t="e">
        <f t="shared" si="15"/>
        <v>#NUM!</v>
      </c>
      <c r="F228" s="8" t="e">
        <f t="shared" si="13"/>
        <v>#NUM!</v>
      </c>
      <c r="G228" s="8" t="e">
        <f t="shared" si="14"/>
        <v>#NUM!</v>
      </c>
    </row>
    <row r="229" spans="3:7" hidden="1" outlineLevel="1" x14ac:dyDescent="0.2">
      <c r="C229" s="19">
        <v>218</v>
      </c>
      <c r="D229" s="8">
        <f t="shared" si="12"/>
        <v>487.04962196972087</v>
      </c>
      <c r="E229" s="13" t="e">
        <f t="shared" si="15"/>
        <v>#NUM!</v>
      </c>
      <c r="F229" s="8" t="e">
        <f t="shared" si="13"/>
        <v>#NUM!</v>
      </c>
      <c r="G229" s="8" t="e">
        <f t="shared" si="14"/>
        <v>#NUM!</v>
      </c>
    </row>
    <row r="230" spans="3:7" hidden="1" outlineLevel="1" x14ac:dyDescent="0.2">
      <c r="C230" s="19">
        <v>219</v>
      </c>
      <c r="D230" s="8">
        <f t="shared" si="12"/>
        <v>487.04962196972087</v>
      </c>
      <c r="E230" s="13" t="e">
        <f t="shared" si="15"/>
        <v>#NUM!</v>
      </c>
      <c r="F230" s="8" t="e">
        <f t="shared" si="13"/>
        <v>#NUM!</v>
      </c>
      <c r="G230" s="8" t="e">
        <f t="shared" si="14"/>
        <v>#NUM!</v>
      </c>
    </row>
    <row r="231" spans="3:7" hidden="1" outlineLevel="1" x14ac:dyDescent="0.2">
      <c r="C231" s="19">
        <v>220</v>
      </c>
      <c r="D231" s="8">
        <f t="shared" si="12"/>
        <v>487.04962196972087</v>
      </c>
      <c r="E231" s="13" t="e">
        <f t="shared" si="15"/>
        <v>#NUM!</v>
      </c>
      <c r="F231" s="8" t="e">
        <f t="shared" si="13"/>
        <v>#NUM!</v>
      </c>
      <c r="G231" s="8" t="e">
        <f t="shared" si="14"/>
        <v>#NUM!</v>
      </c>
    </row>
    <row r="232" spans="3:7" hidden="1" outlineLevel="1" x14ac:dyDescent="0.2">
      <c r="C232" s="19">
        <v>221</v>
      </c>
      <c r="D232" s="8">
        <f t="shared" si="12"/>
        <v>487.04962196972087</v>
      </c>
      <c r="E232" s="13" t="e">
        <f t="shared" si="15"/>
        <v>#NUM!</v>
      </c>
      <c r="F232" s="8" t="e">
        <f t="shared" si="13"/>
        <v>#NUM!</v>
      </c>
      <c r="G232" s="8" t="e">
        <f t="shared" si="14"/>
        <v>#NUM!</v>
      </c>
    </row>
    <row r="233" spans="3:7" hidden="1" outlineLevel="1" x14ac:dyDescent="0.2">
      <c r="C233" s="19">
        <v>222</v>
      </c>
      <c r="D233" s="8">
        <f t="shared" si="12"/>
        <v>487.04962196972087</v>
      </c>
      <c r="E233" s="13" t="e">
        <f t="shared" si="15"/>
        <v>#NUM!</v>
      </c>
      <c r="F233" s="8" t="e">
        <f t="shared" si="13"/>
        <v>#NUM!</v>
      </c>
      <c r="G233" s="8" t="e">
        <f t="shared" si="14"/>
        <v>#NUM!</v>
      </c>
    </row>
    <row r="234" spans="3:7" hidden="1" outlineLevel="1" x14ac:dyDescent="0.2">
      <c r="C234" s="19">
        <v>223</v>
      </c>
      <c r="D234" s="8">
        <f t="shared" si="12"/>
        <v>487.04962196972087</v>
      </c>
      <c r="E234" s="13" t="e">
        <f t="shared" si="15"/>
        <v>#NUM!</v>
      </c>
      <c r="F234" s="8" t="e">
        <f t="shared" si="13"/>
        <v>#NUM!</v>
      </c>
      <c r="G234" s="8" t="e">
        <f t="shared" si="14"/>
        <v>#NUM!</v>
      </c>
    </row>
    <row r="235" spans="3:7" hidden="1" outlineLevel="1" x14ac:dyDescent="0.2">
      <c r="C235" s="19">
        <v>224</v>
      </c>
      <c r="D235" s="8">
        <f t="shared" si="12"/>
        <v>487.04962196972087</v>
      </c>
      <c r="E235" s="13" t="e">
        <f t="shared" si="15"/>
        <v>#NUM!</v>
      </c>
      <c r="F235" s="8" t="e">
        <f t="shared" si="13"/>
        <v>#NUM!</v>
      </c>
      <c r="G235" s="8" t="e">
        <f t="shared" si="14"/>
        <v>#NUM!</v>
      </c>
    </row>
    <row r="236" spans="3:7" hidden="1" outlineLevel="1" x14ac:dyDescent="0.2">
      <c r="C236" s="19">
        <v>225</v>
      </c>
      <c r="D236" s="8">
        <f t="shared" si="12"/>
        <v>487.04962196972087</v>
      </c>
      <c r="E236" s="13" t="e">
        <f t="shared" si="15"/>
        <v>#NUM!</v>
      </c>
      <c r="F236" s="8" t="e">
        <f t="shared" si="13"/>
        <v>#NUM!</v>
      </c>
      <c r="G236" s="8" t="e">
        <f t="shared" si="14"/>
        <v>#NUM!</v>
      </c>
    </row>
    <row r="237" spans="3:7" hidden="1" outlineLevel="1" x14ac:dyDescent="0.2">
      <c r="C237" s="19">
        <v>226</v>
      </c>
      <c r="D237" s="8">
        <f t="shared" si="12"/>
        <v>487.04962196972087</v>
      </c>
      <c r="E237" s="13" t="e">
        <f t="shared" si="15"/>
        <v>#NUM!</v>
      </c>
      <c r="F237" s="8" t="e">
        <f t="shared" si="13"/>
        <v>#NUM!</v>
      </c>
      <c r="G237" s="8" t="e">
        <f t="shared" si="14"/>
        <v>#NUM!</v>
      </c>
    </row>
    <row r="238" spans="3:7" hidden="1" outlineLevel="1" x14ac:dyDescent="0.2">
      <c r="C238" s="19">
        <v>227</v>
      </c>
      <c r="D238" s="8">
        <f t="shared" si="12"/>
        <v>487.04962196972087</v>
      </c>
      <c r="E238" s="13" t="e">
        <f t="shared" si="15"/>
        <v>#NUM!</v>
      </c>
      <c r="F238" s="8" t="e">
        <f t="shared" si="13"/>
        <v>#NUM!</v>
      </c>
      <c r="G238" s="8" t="e">
        <f t="shared" si="14"/>
        <v>#NUM!</v>
      </c>
    </row>
    <row r="239" spans="3:7" hidden="1" outlineLevel="1" x14ac:dyDescent="0.2">
      <c r="C239" s="19">
        <v>228</v>
      </c>
      <c r="D239" s="8">
        <f t="shared" si="12"/>
        <v>487.04962196972087</v>
      </c>
      <c r="E239" s="13" t="e">
        <f t="shared" si="15"/>
        <v>#NUM!</v>
      </c>
      <c r="F239" s="8" t="e">
        <f t="shared" si="13"/>
        <v>#NUM!</v>
      </c>
      <c r="G239" s="8" t="e">
        <f t="shared" si="14"/>
        <v>#NUM!</v>
      </c>
    </row>
    <row r="240" spans="3:7" hidden="1" outlineLevel="1" x14ac:dyDescent="0.2">
      <c r="C240" s="19">
        <v>229</v>
      </c>
      <c r="D240" s="8">
        <f t="shared" si="12"/>
        <v>487.04962196972087</v>
      </c>
      <c r="E240" s="13" t="e">
        <f t="shared" si="15"/>
        <v>#NUM!</v>
      </c>
      <c r="F240" s="8" t="e">
        <f t="shared" si="13"/>
        <v>#NUM!</v>
      </c>
      <c r="G240" s="8" t="e">
        <f t="shared" si="14"/>
        <v>#NUM!</v>
      </c>
    </row>
    <row r="241" spans="3:7" hidden="1" outlineLevel="1" x14ac:dyDescent="0.2">
      <c r="C241" s="19">
        <v>230</v>
      </c>
      <c r="D241" s="8">
        <f t="shared" si="12"/>
        <v>487.04962196972087</v>
      </c>
      <c r="E241" s="13" t="e">
        <f t="shared" si="15"/>
        <v>#NUM!</v>
      </c>
      <c r="F241" s="8" t="e">
        <f t="shared" si="13"/>
        <v>#NUM!</v>
      </c>
      <c r="G241" s="8" t="e">
        <f t="shared" si="14"/>
        <v>#NUM!</v>
      </c>
    </row>
    <row r="242" spans="3:7" hidden="1" outlineLevel="1" x14ac:dyDescent="0.2">
      <c r="C242" s="19">
        <v>231</v>
      </c>
      <c r="D242" s="8">
        <f t="shared" si="12"/>
        <v>487.04962196972087</v>
      </c>
      <c r="E242" s="13" t="e">
        <f t="shared" si="15"/>
        <v>#NUM!</v>
      </c>
      <c r="F242" s="8" t="e">
        <f t="shared" si="13"/>
        <v>#NUM!</v>
      </c>
      <c r="G242" s="8" t="e">
        <f t="shared" si="14"/>
        <v>#NUM!</v>
      </c>
    </row>
    <row r="243" spans="3:7" hidden="1" outlineLevel="1" x14ac:dyDescent="0.2">
      <c r="C243" s="19">
        <v>232</v>
      </c>
      <c r="D243" s="8">
        <f t="shared" si="12"/>
        <v>487.04962196972087</v>
      </c>
      <c r="E243" s="13" t="e">
        <f t="shared" si="15"/>
        <v>#NUM!</v>
      </c>
      <c r="F243" s="8" t="e">
        <f t="shared" si="13"/>
        <v>#NUM!</v>
      </c>
      <c r="G243" s="8" t="e">
        <f t="shared" si="14"/>
        <v>#NUM!</v>
      </c>
    </row>
    <row r="244" spans="3:7" hidden="1" outlineLevel="1" x14ac:dyDescent="0.2">
      <c r="C244" s="19">
        <v>233</v>
      </c>
      <c r="D244" s="8">
        <f t="shared" si="12"/>
        <v>487.04962196972087</v>
      </c>
      <c r="E244" s="13" t="e">
        <f t="shared" si="15"/>
        <v>#NUM!</v>
      </c>
      <c r="F244" s="8" t="e">
        <f t="shared" si="13"/>
        <v>#NUM!</v>
      </c>
      <c r="G244" s="8" t="e">
        <f t="shared" si="14"/>
        <v>#NUM!</v>
      </c>
    </row>
    <row r="245" spans="3:7" hidden="1" outlineLevel="1" x14ac:dyDescent="0.2">
      <c r="C245" s="19">
        <v>234</v>
      </c>
      <c r="D245" s="8">
        <f t="shared" si="12"/>
        <v>487.04962196972087</v>
      </c>
      <c r="E245" s="13" t="e">
        <f t="shared" si="15"/>
        <v>#NUM!</v>
      </c>
      <c r="F245" s="8" t="e">
        <f t="shared" si="13"/>
        <v>#NUM!</v>
      </c>
      <c r="G245" s="8" t="e">
        <f t="shared" si="14"/>
        <v>#NUM!</v>
      </c>
    </row>
    <row r="246" spans="3:7" hidden="1" outlineLevel="1" x14ac:dyDescent="0.2">
      <c r="C246" s="19">
        <v>235</v>
      </c>
      <c r="D246" s="8">
        <f t="shared" si="12"/>
        <v>487.04962196972087</v>
      </c>
      <c r="E246" s="13" t="e">
        <f t="shared" si="15"/>
        <v>#NUM!</v>
      </c>
      <c r="F246" s="8" t="e">
        <f t="shared" si="13"/>
        <v>#NUM!</v>
      </c>
      <c r="G246" s="8" t="e">
        <f t="shared" si="14"/>
        <v>#NUM!</v>
      </c>
    </row>
    <row r="247" spans="3:7" hidden="1" outlineLevel="1" x14ac:dyDescent="0.2">
      <c r="C247" s="19">
        <v>236</v>
      </c>
      <c r="D247" s="8">
        <f t="shared" si="12"/>
        <v>487.04962196972087</v>
      </c>
      <c r="E247" s="13" t="e">
        <f t="shared" si="15"/>
        <v>#NUM!</v>
      </c>
      <c r="F247" s="8" t="e">
        <f t="shared" si="13"/>
        <v>#NUM!</v>
      </c>
      <c r="G247" s="8" t="e">
        <f t="shared" si="14"/>
        <v>#NUM!</v>
      </c>
    </row>
    <row r="248" spans="3:7" hidden="1" outlineLevel="1" x14ac:dyDescent="0.2">
      <c r="C248" s="19">
        <v>237</v>
      </c>
      <c r="D248" s="8">
        <f t="shared" si="12"/>
        <v>487.04962196972087</v>
      </c>
      <c r="E248" s="13" t="e">
        <f t="shared" si="15"/>
        <v>#NUM!</v>
      </c>
      <c r="F248" s="8" t="e">
        <f t="shared" si="13"/>
        <v>#NUM!</v>
      </c>
      <c r="G248" s="8" t="e">
        <f t="shared" si="14"/>
        <v>#NUM!</v>
      </c>
    </row>
    <row r="249" spans="3:7" hidden="1" outlineLevel="1" x14ac:dyDescent="0.2">
      <c r="C249" s="19">
        <v>238</v>
      </c>
      <c r="D249" s="8">
        <f t="shared" si="12"/>
        <v>487.04962196972087</v>
      </c>
      <c r="E249" s="13" t="e">
        <f t="shared" si="15"/>
        <v>#NUM!</v>
      </c>
      <c r="F249" s="8" t="e">
        <f t="shared" si="13"/>
        <v>#NUM!</v>
      </c>
      <c r="G249" s="8" t="e">
        <f t="shared" si="14"/>
        <v>#NUM!</v>
      </c>
    </row>
    <row r="250" spans="3:7" hidden="1" outlineLevel="1" x14ac:dyDescent="0.2">
      <c r="C250" s="19">
        <v>239</v>
      </c>
      <c r="D250" s="8">
        <f t="shared" si="12"/>
        <v>487.04962196972087</v>
      </c>
      <c r="E250" s="13" t="e">
        <f t="shared" si="15"/>
        <v>#NUM!</v>
      </c>
      <c r="F250" s="8" t="e">
        <f t="shared" si="13"/>
        <v>#NUM!</v>
      </c>
      <c r="G250" s="8" t="e">
        <f t="shared" si="14"/>
        <v>#NUM!</v>
      </c>
    </row>
    <row r="251" spans="3:7" hidden="1" outlineLevel="1" x14ac:dyDescent="0.2">
      <c r="C251" s="19">
        <v>240</v>
      </c>
      <c r="D251" s="8">
        <f t="shared" si="12"/>
        <v>487.04962196972087</v>
      </c>
      <c r="E251" s="13" t="e">
        <f t="shared" si="15"/>
        <v>#NUM!</v>
      </c>
      <c r="F251" s="8" t="e">
        <f t="shared" si="13"/>
        <v>#NUM!</v>
      </c>
      <c r="G251" s="8" t="e">
        <f t="shared" si="14"/>
        <v>#NUM!</v>
      </c>
    </row>
    <row r="252" spans="3:7" hidden="1" outlineLevel="1" x14ac:dyDescent="0.2">
      <c r="C252" s="19">
        <v>241</v>
      </c>
      <c r="D252" s="8">
        <f t="shared" si="12"/>
        <v>487.04962196972087</v>
      </c>
      <c r="E252" s="13" t="e">
        <f t="shared" si="15"/>
        <v>#NUM!</v>
      </c>
      <c r="F252" s="8" t="e">
        <f t="shared" si="13"/>
        <v>#NUM!</v>
      </c>
      <c r="G252" s="8" t="e">
        <f t="shared" si="14"/>
        <v>#NUM!</v>
      </c>
    </row>
    <row r="253" spans="3:7" hidden="1" outlineLevel="1" x14ac:dyDescent="0.2">
      <c r="C253" s="19">
        <v>242</v>
      </c>
      <c r="D253" s="8">
        <f t="shared" si="12"/>
        <v>487.04962196972087</v>
      </c>
      <c r="E253" s="13" t="e">
        <f t="shared" si="15"/>
        <v>#NUM!</v>
      </c>
      <c r="F253" s="8" t="e">
        <f t="shared" si="13"/>
        <v>#NUM!</v>
      </c>
      <c r="G253" s="8" t="e">
        <f t="shared" si="14"/>
        <v>#NUM!</v>
      </c>
    </row>
    <row r="254" spans="3:7" hidden="1" outlineLevel="1" x14ac:dyDescent="0.2">
      <c r="C254" s="19">
        <v>243</v>
      </c>
      <c r="D254" s="8">
        <f t="shared" si="12"/>
        <v>487.04962196972087</v>
      </c>
      <c r="E254" s="13" t="e">
        <f t="shared" si="15"/>
        <v>#NUM!</v>
      </c>
      <c r="F254" s="8" t="e">
        <f t="shared" si="13"/>
        <v>#NUM!</v>
      </c>
      <c r="G254" s="8" t="e">
        <f t="shared" si="14"/>
        <v>#NUM!</v>
      </c>
    </row>
    <row r="255" spans="3:7" hidden="1" outlineLevel="1" x14ac:dyDescent="0.2">
      <c r="C255" s="19">
        <v>244</v>
      </c>
      <c r="D255" s="8">
        <f t="shared" si="12"/>
        <v>487.04962196972087</v>
      </c>
      <c r="E255" s="13" t="e">
        <f t="shared" si="15"/>
        <v>#NUM!</v>
      </c>
      <c r="F255" s="8" t="e">
        <f t="shared" si="13"/>
        <v>#NUM!</v>
      </c>
      <c r="G255" s="8" t="e">
        <f t="shared" si="14"/>
        <v>#NUM!</v>
      </c>
    </row>
    <row r="256" spans="3:7" hidden="1" outlineLevel="1" x14ac:dyDescent="0.2">
      <c r="C256" s="19">
        <v>245</v>
      </c>
      <c r="D256" s="8">
        <f t="shared" si="12"/>
        <v>487.04962196972087</v>
      </c>
      <c r="E256" s="13" t="e">
        <f t="shared" si="15"/>
        <v>#NUM!</v>
      </c>
      <c r="F256" s="8" t="e">
        <f t="shared" si="13"/>
        <v>#NUM!</v>
      </c>
      <c r="G256" s="8" t="e">
        <f t="shared" si="14"/>
        <v>#NUM!</v>
      </c>
    </row>
    <row r="257" spans="3:7" hidden="1" outlineLevel="1" x14ac:dyDescent="0.2">
      <c r="C257" s="19">
        <v>246</v>
      </c>
      <c r="D257" s="8">
        <f t="shared" si="12"/>
        <v>487.04962196972087</v>
      </c>
      <c r="E257" s="13" t="e">
        <f t="shared" si="15"/>
        <v>#NUM!</v>
      </c>
      <c r="F257" s="8" t="e">
        <f t="shared" si="13"/>
        <v>#NUM!</v>
      </c>
      <c r="G257" s="8" t="e">
        <f t="shared" si="14"/>
        <v>#NUM!</v>
      </c>
    </row>
    <row r="258" spans="3:7" hidden="1" outlineLevel="1" x14ac:dyDescent="0.2">
      <c r="C258" s="19">
        <v>247</v>
      </c>
      <c r="D258" s="8">
        <f t="shared" si="12"/>
        <v>487.04962196972087</v>
      </c>
      <c r="E258" s="13" t="e">
        <f t="shared" si="15"/>
        <v>#NUM!</v>
      </c>
      <c r="F258" s="8" t="e">
        <f t="shared" si="13"/>
        <v>#NUM!</v>
      </c>
      <c r="G258" s="8" t="e">
        <f t="shared" si="14"/>
        <v>#NUM!</v>
      </c>
    </row>
    <row r="259" spans="3:7" hidden="1" outlineLevel="1" x14ac:dyDescent="0.2">
      <c r="C259" s="19">
        <v>248</v>
      </c>
      <c r="D259" s="8">
        <f t="shared" si="12"/>
        <v>487.04962196972087</v>
      </c>
      <c r="E259" s="13" t="e">
        <f t="shared" si="15"/>
        <v>#NUM!</v>
      </c>
      <c r="F259" s="8" t="e">
        <f t="shared" si="13"/>
        <v>#NUM!</v>
      </c>
      <c r="G259" s="8" t="e">
        <f t="shared" si="14"/>
        <v>#NUM!</v>
      </c>
    </row>
    <row r="260" spans="3:7" hidden="1" outlineLevel="1" x14ac:dyDescent="0.2">
      <c r="C260" s="19">
        <v>249</v>
      </c>
      <c r="D260" s="8">
        <f t="shared" si="12"/>
        <v>487.04962196972087</v>
      </c>
      <c r="E260" s="13" t="e">
        <f t="shared" si="15"/>
        <v>#NUM!</v>
      </c>
      <c r="F260" s="8" t="e">
        <f t="shared" si="13"/>
        <v>#NUM!</v>
      </c>
      <c r="G260" s="8" t="e">
        <f t="shared" si="14"/>
        <v>#NUM!</v>
      </c>
    </row>
    <row r="261" spans="3:7" hidden="1" outlineLevel="1" x14ac:dyDescent="0.2">
      <c r="C261" s="19">
        <v>250</v>
      </c>
      <c r="D261" s="8">
        <f t="shared" si="12"/>
        <v>487.04962196972087</v>
      </c>
      <c r="E261" s="13" t="e">
        <f t="shared" si="15"/>
        <v>#NUM!</v>
      </c>
      <c r="F261" s="8" t="e">
        <f t="shared" si="13"/>
        <v>#NUM!</v>
      </c>
      <c r="G261" s="8" t="e">
        <f t="shared" si="14"/>
        <v>#NUM!</v>
      </c>
    </row>
    <row r="262" spans="3:7" hidden="1" outlineLevel="1" x14ac:dyDescent="0.2">
      <c r="C262" s="19">
        <v>251</v>
      </c>
      <c r="D262" s="8">
        <f t="shared" si="12"/>
        <v>487.04962196972087</v>
      </c>
      <c r="E262" s="13" t="e">
        <f t="shared" si="15"/>
        <v>#NUM!</v>
      </c>
      <c r="F262" s="8" t="e">
        <f t="shared" si="13"/>
        <v>#NUM!</v>
      </c>
      <c r="G262" s="8" t="e">
        <f t="shared" si="14"/>
        <v>#NUM!</v>
      </c>
    </row>
    <row r="263" spans="3:7" hidden="1" outlineLevel="1" x14ac:dyDescent="0.2">
      <c r="C263" s="19">
        <v>252</v>
      </c>
      <c r="D263" s="8">
        <f t="shared" si="12"/>
        <v>487.04962196972087</v>
      </c>
      <c r="E263" s="13" t="e">
        <f t="shared" si="15"/>
        <v>#NUM!</v>
      </c>
      <c r="F263" s="8" t="e">
        <f t="shared" si="13"/>
        <v>#NUM!</v>
      </c>
      <c r="G263" s="8" t="e">
        <f t="shared" si="14"/>
        <v>#NUM!</v>
      </c>
    </row>
    <row r="264" spans="3:7" hidden="1" outlineLevel="1" x14ac:dyDescent="0.2">
      <c r="C264" s="19">
        <v>253</v>
      </c>
      <c r="D264" s="8">
        <f t="shared" si="12"/>
        <v>487.04962196972087</v>
      </c>
      <c r="E264" s="13" t="e">
        <f t="shared" si="15"/>
        <v>#NUM!</v>
      </c>
      <c r="F264" s="8" t="e">
        <f t="shared" si="13"/>
        <v>#NUM!</v>
      </c>
      <c r="G264" s="8" t="e">
        <f t="shared" si="14"/>
        <v>#NUM!</v>
      </c>
    </row>
    <row r="265" spans="3:7" hidden="1" outlineLevel="1" x14ac:dyDescent="0.2">
      <c r="C265" s="19">
        <v>254</v>
      </c>
      <c r="D265" s="8">
        <f t="shared" si="12"/>
        <v>487.04962196972087</v>
      </c>
      <c r="E265" s="13" t="e">
        <f t="shared" si="15"/>
        <v>#NUM!</v>
      </c>
      <c r="F265" s="8" t="e">
        <f t="shared" si="13"/>
        <v>#NUM!</v>
      </c>
      <c r="G265" s="8" t="e">
        <f t="shared" si="14"/>
        <v>#NUM!</v>
      </c>
    </row>
    <row r="266" spans="3:7" hidden="1" outlineLevel="1" x14ac:dyDescent="0.2">
      <c r="C266" s="19">
        <v>255</v>
      </c>
      <c r="D266" s="8">
        <f t="shared" si="12"/>
        <v>487.04962196972087</v>
      </c>
      <c r="E266" s="13" t="e">
        <f t="shared" si="15"/>
        <v>#NUM!</v>
      </c>
      <c r="F266" s="8" t="e">
        <f t="shared" si="13"/>
        <v>#NUM!</v>
      </c>
      <c r="G266" s="8" t="e">
        <f t="shared" si="14"/>
        <v>#NUM!</v>
      </c>
    </row>
    <row r="267" spans="3:7" hidden="1" outlineLevel="1" x14ac:dyDescent="0.2">
      <c r="C267" s="19">
        <v>256</v>
      </c>
      <c r="D267" s="8">
        <f t="shared" si="12"/>
        <v>487.04962196972087</v>
      </c>
      <c r="E267" s="13" t="e">
        <f t="shared" si="15"/>
        <v>#NUM!</v>
      </c>
      <c r="F267" s="8" t="e">
        <f t="shared" si="13"/>
        <v>#NUM!</v>
      </c>
      <c r="G267" s="8" t="e">
        <f t="shared" si="14"/>
        <v>#NUM!</v>
      </c>
    </row>
    <row r="268" spans="3:7" hidden="1" outlineLevel="1" x14ac:dyDescent="0.2">
      <c r="C268" s="19">
        <v>257</v>
      </c>
      <c r="D268" s="8">
        <f t="shared" ref="D268:D311" si="16">-PMT($C$4/12,$C$6*12,$C$5)</f>
        <v>487.04962196972087</v>
      </c>
      <c r="E268" s="13" t="e">
        <f t="shared" si="15"/>
        <v>#NUM!</v>
      </c>
      <c r="F268" s="8" t="e">
        <f t="shared" ref="F268:F311" si="17">-IPMT($C$4/12,C268,$C$6*12,$C$5)</f>
        <v>#NUM!</v>
      </c>
      <c r="G268" s="8" t="e">
        <f t="shared" ref="G268:G311" si="18">$C$5+CUMPRINC($C$4/12,$C$6*12,$C$5,1,C268,0)</f>
        <v>#NUM!</v>
      </c>
    </row>
    <row r="269" spans="3:7" hidden="1" outlineLevel="1" x14ac:dyDescent="0.2">
      <c r="C269" s="19">
        <v>258</v>
      </c>
      <c r="D269" s="8">
        <f t="shared" si="16"/>
        <v>487.04962196972087</v>
      </c>
      <c r="E269" s="13" t="e">
        <f t="shared" ref="E269:E311" si="19">D269-F269</f>
        <v>#NUM!</v>
      </c>
      <c r="F269" s="8" t="e">
        <f t="shared" si="17"/>
        <v>#NUM!</v>
      </c>
      <c r="G269" s="8" t="e">
        <f t="shared" si="18"/>
        <v>#NUM!</v>
      </c>
    </row>
    <row r="270" spans="3:7" hidden="1" outlineLevel="1" x14ac:dyDescent="0.2">
      <c r="C270" s="19">
        <v>259</v>
      </c>
      <c r="D270" s="8">
        <f t="shared" si="16"/>
        <v>487.04962196972087</v>
      </c>
      <c r="E270" s="13" t="e">
        <f t="shared" si="19"/>
        <v>#NUM!</v>
      </c>
      <c r="F270" s="8" t="e">
        <f t="shared" si="17"/>
        <v>#NUM!</v>
      </c>
      <c r="G270" s="8" t="e">
        <f t="shared" si="18"/>
        <v>#NUM!</v>
      </c>
    </row>
    <row r="271" spans="3:7" hidden="1" outlineLevel="1" x14ac:dyDescent="0.2">
      <c r="C271" s="19">
        <v>260</v>
      </c>
      <c r="D271" s="8">
        <f t="shared" si="16"/>
        <v>487.04962196972087</v>
      </c>
      <c r="E271" s="13" t="e">
        <f t="shared" si="19"/>
        <v>#NUM!</v>
      </c>
      <c r="F271" s="8" t="e">
        <f t="shared" si="17"/>
        <v>#NUM!</v>
      </c>
      <c r="G271" s="8" t="e">
        <f t="shared" si="18"/>
        <v>#NUM!</v>
      </c>
    </row>
    <row r="272" spans="3:7" hidden="1" outlineLevel="1" x14ac:dyDescent="0.2">
      <c r="C272" s="19">
        <v>261</v>
      </c>
      <c r="D272" s="8">
        <f t="shared" si="16"/>
        <v>487.04962196972087</v>
      </c>
      <c r="E272" s="13" t="e">
        <f t="shared" si="19"/>
        <v>#NUM!</v>
      </c>
      <c r="F272" s="8" t="e">
        <f t="shared" si="17"/>
        <v>#NUM!</v>
      </c>
      <c r="G272" s="8" t="e">
        <f t="shared" si="18"/>
        <v>#NUM!</v>
      </c>
    </row>
    <row r="273" spans="3:7" hidden="1" outlineLevel="1" x14ac:dyDescent="0.2">
      <c r="C273" s="19">
        <v>262</v>
      </c>
      <c r="D273" s="8">
        <f t="shared" si="16"/>
        <v>487.04962196972087</v>
      </c>
      <c r="E273" s="13" t="e">
        <f t="shared" si="19"/>
        <v>#NUM!</v>
      </c>
      <c r="F273" s="8" t="e">
        <f t="shared" si="17"/>
        <v>#NUM!</v>
      </c>
      <c r="G273" s="8" t="e">
        <f t="shared" si="18"/>
        <v>#NUM!</v>
      </c>
    </row>
    <row r="274" spans="3:7" hidden="1" outlineLevel="1" x14ac:dyDescent="0.2">
      <c r="C274" s="19">
        <v>263</v>
      </c>
      <c r="D274" s="8">
        <f t="shared" si="16"/>
        <v>487.04962196972087</v>
      </c>
      <c r="E274" s="13" t="e">
        <f t="shared" si="19"/>
        <v>#NUM!</v>
      </c>
      <c r="F274" s="8" t="e">
        <f t="shared" si="17"/>
        <v>#NUM!</v>
      </c>
      <c r="G274" s="8" t="e">
        <f t="shared" si="18"/>
        <v>#NUM!</v>
      </c>
    </row>
    <row r="275" spans="3:7" hidden="1" outlineLevel="1" x14ac:dyDescent="0.2">
      <c r="C275" s="19">
        <v>264</v>
      </c>
      <c r="D275" s="8">
        <f t="shared" si="16"/>
        <v>487.04962196972087</v>
      </c>
      <c r="E275" s="13" t="e">
        <f t="shared" si="19"/>
        <v>#NUM!</v>
      </c>
      <c r="F275" s="8" t="e">
        <f t="shared" si="17"/>
        <v>#NUM!</v>
      </c>
      <c r="G275" s="8" t="e">
        <f t="shared" si="18"/>
        <v>#NUM!</v>
      </c>
    </row>
    <row r="276" spans="3:7" hidden="1" outlineLevel="1" x14ac:dyDescent="0.2">
      <c r="C276" s="19">
        <v>265</v>
      </c>
      <c r="D276" s="8">
        <f t="shared" si="16"/>
        <v>487.04962196972087</v>
      </c>
      <c r="E276" s="13" t="e">
        <f t="shared" si="19"/>
        <v>#NUM!</v>
      </c>
      <c r="F276" s="8" t="e">
        <f t="shared" si="17"/>
        <v>#NUM!</v>
      </c>
      <c r="G276" s="8" t="e">
        <f t="shared" si="18"/>
        <v>#NUM!</v>
      </c>
    </row>
    <row r="277" spans="3:7" hidden="1" outlineLevel="1" x14ac:dyDescent="0.2">
      <c r="C277" s="19">
        <v>266</v>
      </c>
      <c r="D277" s="8">
        <f t="shared" si="16"/>
        <v>487.04962196972087</v>
      </c>
      <c r="E277" s="13" t="e">
        <f t="shared" si="19"/>
        <v>#NUM!</v>
      </c>
      <c r="F277" s="8" t="e">
        <f t="shared" si="17"/>
        <v>#NUM!</v>
      </c>
      <c r="G277" s="8" t="e">
        <f t="shared" si="18"/>
        <v>#NUM!</v>
      </c>
    </row>
    <row r="278" spans="3:7" hidden="1" outlineLevel="1" x14ac:dyDescent="0.2">
      <c r="C278" s="19">
        <v>267</v>
      </c>
      <c r="D278" s="8">
        <f t="shared" si="16"/>
        <v>487.04962196972087</v>
      </c>
      <c r="E278" s="13" t="e">
        <f t="shared" si="19"/>
        <v>#NUM!</v>
      </c>
      <c r="F278" s="8" t="e">
        <f t="shared" si="17"/>
        <v>#NUM!</v>
      </c>
      <c r="G278" s="8" t="e">
        <f t="shared" si="18"/>
        <v>#NUM!</v>
      </c>
    </row>
    <row r="279" spans="3:7" hidden="1" outlineLevel="1" x14ac:dyDescent="0.2">
      <c r="C279" s="19">
        <v>268</v>
      </c>
      <c r="D279" s="8">
        <f t="shared" si="16"/>
        <v>487.04962196972087</v>
      </c>
      <c r="E279" s="13" t="e">
        <f t="shared" si="19"/>
        <v>#NUM!</v>
      </c>
      <c r="F279" s="8" t="e">
        <f t="shared" si="17"/>
        <v>#NUM!</v>
      </c>
      <c r="G279" s="8" t="e">
        <f t="shared" si="18"/>
        <v>#NUM!</v>
      </c>
    </row>
    <row r="280" spans="3:7" hidden="1" outlineLevel="1" x14ac:dyDescent="0.2">
      <c r="C280" s="19">
        <v>269</v>
      </c>
      <c r="D280" s="8">
        <f t="shared" si="16"/>
        <v>487.04962196972087</v>
      </c>
      <c r="E280" s="13" t="e">
        <f t="shared" si="19"/>
        <v>#NUM!</v>
      </c>
      <c r="F280" s="8" t="e">
        <f t="shared" si="17"/>
        <v>#NUM!</v>
      </c>
      <c r="G280" s="8" t="e">
        <f t="shared" si="18"/>
        <v>#NUM!</v>
      </c>
    </row>
    <row r="281" spans="3:7" hidden="1" outlineLevel="1" x14ac:dyDescent="0.2">
      <c r="C281" s="19">
        <v>270</v>
      </c>
      <c r="D281" s="8">
        <f t="shared" si="16"/>
        <v>487.04962196972087</v>
      </c>
      <c r="E281" s="13" t="e">
        <f t="shared" si="19"/>
        <v>#NUM!</v>
      </c>
      <c r="F281" s="8" t="e">
        <f t="shared" si="17"/>
        <v>#NUM!</v>
      </c>
      <c r="G281" s="8" t="e">
        <f t="shared" si="18"/>
        <v>#NUM!</v>
      </c>
    </row>
    <row r="282" spans="3:7" hidden="1" outlineLevel="1" x14ac:dyDescent="0.2">
      <c r="C282" s="19">
        <v>271</v>
      </c>
      <c r="D282" s="8">
        <f t="shared" si="16"/>
        <v>487.04962196972087</v>
      </c>
      <c r="E282" s="13" t="e">
        <f t="shared" si="19"/>
        <v>#NUM!</v>
      </c>
      <c r="F282" s="8" t="e">
        <f t="shared" si="17"/>
        <v>#NUM!</v>
      </c>
      <c r="G282" s="8" t="e">
        <f t="shared" si="18"/>
        <v>#NUM!</v>
      </c>
    </row>
    <row r="283" spans="3:7" hidden="1" outlineLevel="1" x14ac:dyDescent="0.2">
      <c r="C283" s="19">
        <v>272</v>
      </c>
      <c r="D283" s="8">
        <f t="shared" si="16"/>
        <v>487.04962196972087</v>
      </c>
      <c r="E283" s="13" t="e">
        <f t="shared" si="19"/>
        <v>#NUM!</v>
      </c>
      <c r="F283" s="8" t="e">
        <f t="shared" si="17"/>
        <v>#NUM!</v>
      </c>
      <c r="G283" s="8" t="e">
        <f t="shared" si="18"/>
        <v>#NUM!</v>
      </c>
    </row>
    <row r="284" spans="3:7" hidden="1" outlineLevel="1" x14ac:dyDescent="0.2">
      <c r="C284" s="19">
        <v>273</v>
      </c>
      <c r="D284" s="8">
        <f t="shared" si="16"/>
        <v>487.04962196972087</v>
      </c>
      <c r="E284" s="13" t="e">
        <f t="shared" si="19"/>
        <v>#NUM!</v>
      </c>
      <c r="F284" s="8" t="e">
        <f t="shared" si="17"/>
        <v>#NUM!</v>
      </c>
      <c r="G284" s="8" t="e">
        <f t="shared" si="18"/>
        <v>#NUM!</v>
      </c>
    </row>
    <row r="285" spans="3:7" hidden="1" outlineLevel="1" x14ac:dyDescent="0.2">
      <c r="C285" s="19">
        <v>274</v>
      </c>
      <c r="D285" s="8">
        <f t="shared" si="16"/>
        <v>487.04962196972087</v>
      </c>
      <c r="E285" s="13" t="e">
        <f t="shared" si="19"/>
        <v>#NUM!</v>
      </c>
      <c r="F285" s="8" t="e">
        <f t="shared" si="17"/>
        <v>#NUM!</v>
      </c>
      <c r="G285" s="8" t="e">
        <f t="shared" si="18"/>
        <v>#NUM!</v>
      </c>
    </row>
    <row r="286" spans="3:7" hidden="1" outlineLevel="1" x14ac:dyDescent="0.2">
      <c r="C286" s="19">
        <v>275</v>
      </c>
      <c r="D286" s="8">
        <f t="shared" si="16"/>
        <v>487.04962196972087</v>
      </c>
      <c r="E286" s="13" t="e">
        <f t="shared" si="19"/>
        <v>#NUM!</v>
      </c>
      <c r="F286" s="8" t="e">
        <f t="shared" si="17"/>
        <v>#NUM!</v>
      </c>
      <c r="G286" s="8" t="e">
        <f t="shared" si="18"/>
        <v>#NUM!</v>
      </c>
    </row>
    <row r="287" spans="3:7" hidden="1" outlineLevel="1" x14ac:dyDescent="0.2">
      <c r="C287" s="19">
        <v>276</v>
      </c>
      <c r="D287" s="8">
        <f t="shared" si="16"/>
        <v>487.04962196972087</v>
      </c>
      <c r="E287" s="13" t="e">
        <f t="shared" si="19"/>
        <v>#NUM!</v>
      </c>
      <c r="F287" s="8" t="e">
        <f t="shared" si="17"/>
        <v>#NUM!</v>
      </c>
      <c r="G287" s="8" t="e">
        <f t="shared" si="18"/>
        <v>#NUM!</v>
      </c>
    </row>
    <row r="288" spans="3:7" hidden="1" outlineLevel="1" x14ac:dyDescent="0.2">
      <c r="C288" s="19">
        <v>277</v>
      </c>
      <c r="D288" s="8">
        <f t="shared" si="16"/>
        <v>487.04962196972087</v>
      </c>
      <c r="E288" s="13" t="e">
        <f t="shared" si="19"/>
        <v>#NUM!</v>
      </c>
      <c r="F288" s="8" t="e">
        <f t="shared" si="17"/>
        <v>#NUM!</v>
      </c>
      <c r="G288" s="8" t="e">
        <f t="shared" si="18"/>
        <v>#NUM!</v>
      </c>
    </row>
    <row r="289" spans="3:7" hidden="1" outlineLevel="1" x14ac:dyDescent="0.2">
      <c r="C289" s="19">
        <v>278</v>
      </c>
      <c r="D289" s="8">
        <f t="shared" si="16"/>
        <v>487.04962196972087</v>
      </c>
      <c r="E289" s="13" t="e">
        <f t="shared" si="19"/>
        <v>#NUM!</v>
      </c>
      <c r="F289" s="8" t="e">
        <f t="shared" si="17"/>
        <v>#NUM!</v>
      </c>
      <c r="G289" s="8" t="e">
        <f t="shared" si="18"/>
        <v>#NUM!</v>
      </c>
    </row>
    <row r="290" spans="3:7" hidden="1" outlineLevel="1" x14ac:dyDescent="0.2">
      <c r="C290" s="19">
        <v>279</v>
      </c>
      <c r="D290" s="8">
        <f t="shared" si="16"/>
        <v>487.04962196972087</v>
      </c>
      <c r="E290" s="13" t="e">
        <f t="shared" si="19"/>
        <v>#NUM!</v>
      </c>
      <c r="F290" s="8" t="e">
        <f t="shared" si="17"/>
        <v>#NUM!</v>
      </c>
      <c r="G290" s="8" t="e">
        <f t="shared" si="18"/>
        <v>#NUM!</v>
      </c>
    </row>
    <row r="291" spans="3:7" hidden="1" outlineLevel="1" x14ac:dyDescent="0.2">
      <c r="C291" s="19">
        <v>280</v>
      </c>
      <c r="D291" s="8">
        <f t="shared" si="16"/>
        <v>487.04962196972087</v>
      </c>
      <c r="E291" s="13" t="e">
        <f t="shared" si="19"/>
        <v>#NUM!</v>
      </c>
      <c r="F291" s="8" t="e">
        <f t="shared" si="17"/>
        <v>#NUM!</v>
      </c>
      <c r="G291" s="8" t="e">
        <f t="shared" si="18"/>
        <v>#NUM!</v>
      </c>
    </row>
    <row r="292" spans="3:7" hidden="1" outlineLevel="1" x14ac:dyDescent="0.2">
      <c r="C292" s="19">
        <v>281</v>
      </c>
      <c r="D292" s="8">
        <f t="shared" si="16"/>
        <v>487.04962196972087</v>
      </c>
      <c r="E292" s="13" t="e">
        <f t="shared" si="19"/>
        <v>#NUM!</v>
      </c>
      <c r="F292" s="8" t="e">
        <f t="shared" si="17"/>
        <v>#NUM!</v>
      </c>
      <c r="G292" s="8" t="e">
        <f t="shared" si="18"/>
        <v>#NUM!</v>
      </c>
    </row>
    <row r="293" spans="3:7" hidden="1" outlineLevel="1" x14ac:dyDescent="0.2">
      <c r="C293" s="19">
        <v>282</v>
      </c>
      <c r="D293" s="8">
        <f t="shared" si="16"/>
        <v>487.04962196972087</v>
      </c>
      <c r="E293" s="13" t="e">
        <f t="shared" si="19"/>
        <v>#NUM!</v>
      </c>
      <c r="F293" s="8" t="e">
        <f t="shared" si="17"/>
        <v>#NUM!</v>
      </c>
      <c r="G293" s="8" t="e">
        <f t="shared" si="18"/>
        <v>#NUM!</v>
      </c>
    </row>
    <row r="294" spans="3:7" hidden="1" outlineLevel="1" x14ac:dyDescent="0.2">
      <c r="C294" s="19">
        <v>283</v>
      </c>
      <c r="D294" s="8">
        <f t="shared" si="16"/>
        <v>487.04962196972087</v>
      </c>
      <c r="E294" s="13" t="e">
        <f t="shared" si="19"/>
        <v>#NUM!</v>
      </c>
      <c r="F294" s="8" t="e">
        <f t="shared" si="17"/>
        <v>#NUM!</v>
      </c>
      <c r="G294" s="8" t="e">
        <f t="shared" si="18"/>
        <v>#NUM!</v>
      </c>
    </row>
    <row r="295" spans="3:7" hidden="1" outlineLevel="1" x14ac:dyDescent="0.2">
      <c r="C295" s="19">
        <v>284</v>
      </c>
      <c r="D295" s="8">
        <f t="shared" si="16"/>
        <v>487.04962196972087</v>
      </c>
      <c r="E295" s="13" t="e">
        <f t="shared" si="19"/>
        <v>#NUM!</v>
      </c>
      <c r="F295" s="8" t="e">
        <f t="shared" si="17"/>
        <v>#NUM!</v>
      </c>
      <c r="G295" s="8" t="e">
        <f t="shared" si="18"/>
        <v>#NUM!</v>
      </c>
    </row>
    <row r="296" spans="3:7" hidden="1" outlineLevel="1" x14ac:dyDescent="0.2">
      <c r="C296" s="19">
        <v>285</v>
      </c>
      <c r="D296" s="8">
        <f t="shared" si="16"/>
        <v>487.04962196972087</v>
      </c>
      <c r="E296" s="13" t="e">
        <f t="shared" si="19"/>
        <v>#NUM!</v>
      </c>
      <c r="F296" s="8" t="e">
        <f t="shared" si="17"/>
        <v>#NUM!</v>
      </c>
      <c r="G296" s="8" t="e">
        <f t="shared" si="18"/>
        <v>#NUM!</v>
      </c>
    </row>
    <row r="297" spans="3:7" hidden="1" outlineLevel="1" x14ac:dyDescent="0.2">
      <c r="C297" s="19">
        <v>286</v>
      </c>
      <c r="D297" s="8">
        <f t="shared" si="16"/>
        <v>487.04962196972087</v>
      </c>
      <c r="E297" s="13" t="e">
        <f t="shared" si="19"/>
        <v>#NUM!</v>
      </c>
      <c r="F297" s="8" t="e">
        <f t="shared" si="17"/>
        <v>#NUM!</v>
      </c>
      <c r="G297" s="8" t="e">
        <f t="shared" si="18"/>
        <v>#NUM!</v>
      </c>
    </row>
    <row r="298" spans="3:7" hidden="1" outlineLevel="1" x14ac:dyDescent="0.2">
      <c r="C298" s="19">
        <v>287</v>
      </c>
      <c r="D298" s="8">
        <f t="shared" si="16"/>
        <v>487.04962196972087</v>
      </c>
      <c r="E298" s="13" t="e">
        <f t="shared" si="19"/>
        <v>#NUM!</v>
      </c>
      <c r="F298" s="8" t="e">
        <f t="shared" si="17"/>
        <v>#NUM!</v>
      </c>
      <c r="G298" s="8" t="e">
        <f t="shared" si="18"/>
        <v>#NUM!</v>
      </c>
    </row>
    <row r="299" spans="3:7" hidden="1" outlineLevel="1" x14ac:dyDescent="0.2">
      <c r="C299" s="19">
        <v>288</v>
      </c>
      <c r="D299" s="8">
        <f t="shared" si="16"/>
        <v>487.04962196972087</v>
      </c>
      <c r="E299" s="13" t="e">
        <f t="shared" si="19"/>
        <v>#NUM!</v>
      </c>
      <c r="F299" s="8" t="e">
        <f t="shared" si="17"/>
        <v>#NUM!</v>
      </c>
      <c r="G299" s="8" t="e">
        <f t="shared" si="18"/>
        <v>#NUM!</v>
      </c>
    </row>
    <row r="300" spans="3:7" hidden="1" outlineLevel="1" x14ac:dyDescent="0.2">
      <c r="C300" s="19">
        <v>289</v>
      </c>
      <c r="D300" s="8">
        <f t="shared" si="16"/>
        <v>487.04962196972087</v>
      </c>
      <c r="E300" s="13" t="e">
        <f t="shared" si="19"/>
        <v>#NUM!</v>
      </c>
      <c r="F300" s="8" t="e">
        <f t="shared" si="17"/>
        <v>#NUM!</v>
      </c>
      <c r="G300" s="8" t="e">
        <f t="shared" si="18"/>
        <v>#NUM!</v>
      </c>
    </row>
    <row r="301" spans="3:7" hidden="1" outlineLevel="1" x14ac:dyDescent="0.2">
      <c r="C301" s="19">
        <v>290</v>
      </c>
      <c r="D301" s="8">
        <f t="shared" si="16"/>
        <v>487.04962196972087</v>
      </c>
      <c r="E301" s="13" t="e">
        <f t="shared" si="19"/>
        <v>#NUM!</v>
      </c>
      <c r="F301" s="8" t="e">
        <f t="shared" si="17"/>
        <v>#NUM!</v>
      </c>
      <c r="G301" s="8" t="e">
        <f t="shared" si="18"/>
        <v>#NUM!</v>
      </c>
    </row>
    <row r="302" spans="3:7" hidden="1" outlineLevel="1" x14ac:dyDescent="0.2">
      <c r="C302" s="19">
        <v>291</v>
      </c>
      <c r="D302" s="8">
        <f t="shared" si="16"/>
        <v>487.04962196972087</v>
      </c>
      <c r="E302" s="13" t="e">
        <f t="shared" si="19"/>
        <v>#NUM!</v>
      </c>
      <c r="F302" s="8" t="e">
        <f t="shared" si="17"/>
        <v>#NUM!</v>
      </c>
      <c r="G302" s="8" t="e">
        <f t="shared" si="18"/>
        <v>#NUM!</v>
      </c>
    </row>
    <row r="303" spans="3:7" hidden="1" outlineLevel="1" x14ac:dyDescent="0.2">
      <c r="C303" s="19">
        <v>292</v>
      </c>
      <c r="D303" s="8">
        <f t="shared" si="16"/>
        <v>487.04962196972087</v>
      </c>
      <c r="E303" s="13" t="e">
        <f t="shared" si="19"/>
        <v>#NUM!</v>
      </c>
      <c r="F303" s="8" t="e">
        <f t="shared" si="17"/>
        <v>#NUM!</v>
      </c>
      <c r="G303" s="8" t="e">
        <f t="shared" si="18"/>
        <v>#NUM!</v>
      </c>
    </row>
    <row r="304" spans="3:7" hidden="1" outlineLevel="1" x14ac:dyDescent="0.2">
      <c r="C304" s="19">
        <v>293</v>
      </c>
      <c r="D304" s="8">
        <f t="shared" si="16"/>
        <v>487.04962196972087</v>
      </c>
      <c r="E304" s="13" t="e">
        <f t="shared" si="19"/>
        <v>#NUM!</v>
      </c>
      <c r="F304" s="8" t="e">
        <f t="shared" si="17"/>
        <v>#NUM!</v>
      </c>
      <c r="G304" s="8" t="e">
        <f t="shared" si="18"/>
        <v>#NUM!</v>
      </c>
    </row>
    <row r="305" spans="2:7" hidden="1" outlineLevel="1" x14ac:dyDescent="0.2">
      <c r="C305" s="19">
        <v>294</v>
      </c>
      <c r="D305" s="8">
        <f t="shared" si="16"/>
        <v>487.04962196972087</v>
      </c>
      <c r="E305" s="13" t="e">
        <f t="shared" si="19"/>
        <v>#NUM!</v>
      </c>
      <c r="F305" s="8" t="e">
        <f t="shared" si="17"/>
        <v>#NUM!</v>
      </c>
      <c r="G305" s="8" t="e">
        <f t="shared" si="18"/>
        <v>#NUM!</v>
      </c>
    </row>
    <row r="306" spans="2:7" hidden="1" outlineLevel="1" x14ac:dyDescent="0.2">
      <c r="C306" s="19">
        <v>295</v>
      </c>
      <c r="D306" s="8">
        <f t="shared" si="16"/>
        <v>487.04962196972087</v>
      </c>
      <c r="E306" s="13" t="e">
        <f t="shared" si="19"/>
        <v>#NUM!</v>
      </c>
      <c r="F306" s="8" t="e">
        <f t="shared" si="17"/>
        <v>#NUM!</v>
      </c>
      <c r="G306" s="8" t="e">
        <f t="shared" si="18"/>
        <v>#NUM!</v>
      </c>
    </row>
    <row r="307" spans="2:7" hidden="1" outlineLevel="1" x14ac:dyDescent="0.2">
      <c r="C307" s="19">
        <v>296</v>
      </c>
      <c r="D307" s="8">
        <f t="shared" si="16"/>
        <v>487.04962196972087</v>
      </c>
      <c r="E307" s="13" t="e">
        <f t="shared" si="19"/>
        <v>#NUM!</v>
      </c>
      <c r="F307" s="8" t="e">
        <f t="shared" si="17"/>
        <v>#NUM!</v>
      </c>
      <c r="G307" s="8" t="e">
        <f t="shared" si="18"/>
        <v>#NUM!</v>
      </c>
    </row>
    <row r="308" spans="2:7" hidden="1" outlineLevel="1" x14ac:dyDescent="0.2">
      <c r="C308" s="19">
        <v>297</v>
      </c>
      <c r="D308" s="8">
        <f t="shared" si="16"/>
        <v>487.04962196972087</v>
      </c>
      <c r="E308" s="13" t="e">
        <f t="shared" si="19"/>
        <v>#NUM!</v>
      </c>
      <c r="F308" s="8" t="e">
        <f t="shared" si="17"/>
        <v>#NUM!</v>
      </c>
      <c r="G308" s="8" t="e">
        <f t="shared" si="18"/>
        <v>#NUM!</v>
      </c>
    </row>
    <row r="309" spans="2:7" hidden="1" outlineLevel="1" x14ac:dyDescent="0.2">
      <c r="C309" s="19">
        <v>298</v>
      </c>
      <c r="D309" s="8">
        <f t="shared" si="16"/>
        <v>487.04962196972087</v>
      </c>
      <c r="E309" s="13" t="e">
        <f t="shared" si="19"/>
        <v>#NUM!</v>
      </c>
      <c r="F309" s="8" t="e">
        <f t="shared" si="17"/>
        <v>#NUM!</v>
      </c>
      <c r="G309" s="8" t="e">
        <f t="shared" si="18"/>
        <v>#NUM!</v>
      </c>
    </row>
    <row r="310" spans="2:7" hidden="1" outlineLevel="1" x14ac:dyDescent="0.2">
      <c r="C310" s="19">
        <v>299</v>
      </c>
      <c r="D310" s="8">
        <f t="shared" si="16"/>
        <v>487.04962196972087</v>
      </c>
      <c r="E310" s="13" t="e">
        <f t="shared" si="19"/>
        <v>#NUM!</v>
      </c>
      <c r="F310" s="8" t="e">
        <f t="shared" si="17"/>
        <v>#NUM!</v>
      </c>
      <c r="G310" s="8" t="e">
        <f t="shared" si="18"/>
        <v>#NUM!</v>
      </c>
    </row>
    <row r="311" spans="2:7" collapsed="1" x14ac:dyDescent="0.2">
      <c r="B311" s="19" t="s">
        <v>91</v>
      </c>
      <c r="C311" s="19">
        <v>300</v>
      </c>
      <c r="D311" s="8">
        <f t="shared" si="16"/>
        <v>487.04962196972087</v>
      </c>
      <c r="E311" s="13" t="e">
        <f t="shared" si="19"/>
        <v>#NUM!</v>
      </c>
      <c r="F311" s="8" t="e">
        <f t="shared" si="17"/>
        <v>#NUM!</v>
      </c>
      <c r="G311" s="8" t="e">
        <f t="shared" si="18"/>
        <v>#NUM!</v>
      </c>
    </row>
    <row r="312" spans="2:7" x14ac:dyDescent="0.2">
      <c r="G312" s="8"/>
    </row>
    <row r="313" spans="2:7" x14ac:dyDescent="0.2">
      <c r="G313" s="8"/>
    </row>
    <row r="314" spans="2:7" x14ac:dyDescent="0.2">
      <c r="G314" s="8"/>
    </row>
    <row r="315" spans="2:7" x14ac:dyDescent="0.2">
      <c r="G315" s="8"/>
    </row>
    <row r="316" spans="2:7" x14ac:dyDescent="0.2">
      <c r="G316" s="8"/>
    </row>
    <row r="317" spans="2:7" x14ac:dyDescent="0.2">
      <c r="G317" s="8"/>
    </row>
    <row r="318" spans="2:7" x14ac:dyDescent="0.2">
      <c r="G318" s="8"/>
    </row>
  </sheetData>
  <mergeCells count="2">
    <mergeCell ref="E5:E6"/>
    <mergeCell ref="B9:G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3D7A-768F-694B-BDCA-7DBC13043C28}">
  <dimension ref="C8:D8"/>
  <sheetViews>
    <sheetView workbookViewId="0">
      <selection activeCell="D8" sqref="D8"/>
    </sheetView>
  </sheetViews>
  <sheetFormatPr baseColWidth="10" defaultColWidth="11.5" defaultRowHeight="15" x14ac:dyDescent="0.2"/>
  <cols>
    <col min="4" max="4" width="69.6640625" customWidth="1"/>
  </cols>
  <sheetData>
    <row r="8" spans="3:4" x14ac:dyDescent="0.2">
      <c r="C8" t="s">
        <v>73</v>
      </c>
      <c r="D8" s="55" t="s">
        <v>93</v>
      </c>
    </row>
  </sheetData>
  <hyperlinks>
    <hyperlink ref="D8" r:id="rId1" xr:uid="{DA41EA99-53B5-1543-9889-B705A9F4A6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3BE3-E116-2E4C-B1AA-09DF35D39D94}">
  <dimension ref="B4:E20"/>
  <sheetViews>
    <sheetView workbookViewId="0">
      <selection activeCell="E10" sqref="E10"/>
    </sheetView>
  </sheetViews>
  <sheetFormatPr baseColWidth="10" defaultColWidth="11.5" defaultRowHeight="15" x14ac:dyDescent="0.2"/>
  <sheetData>
    <row r="4" spans="2:5" x14ac:dyDescent="0.2">
      <c r="B4" s="23" t="s">
        <v>14</v>
      </c>
      <c r="C4" s="23" t="s">
        <v>18</v>
      </c>
      <c r="D4" s="23" t="s">
        <v>94</v>
      </c>
      <c r="E4" s="23" t="s">
        <v>95</v>
      </c>
    </row>
    <row r="5" spans="2:5" x14ac:dyDescent="0.2">
      <c r="B5" t="s">
        <v>15</v>
      </c>
      <c r="C5" t="s">
        <v>96</v>
      </c>
      <c r="D5" t="s">
        <v>97</v>
      </c>
      <c r="E5">
        <v>15</v>
      </c>
    </row>
    <row r="6" spans="2:5" x14ac:dyDescent="0.2">
      <c r="B6" t="s">
        <v>98</v>
      </c>
      <c r="C6" t="s">
        <v>19</v>
      </c>
      <c r="D6" t="s">
        <v>7</v>
      </c>
      <c r="E6">
        <v>20</v>
      </c>
    </row>
    <row r="7" spans="2:5" x14ac:dyDescent="0.2">
      <c r="D7" t="s">
        <v>99</v>
      </c>
      <c r="E7">
        <v>20</v>
      </c>
    </row>
    <row r="8" spans="2:5" x14ac:dyDescent="0.2">
      <c r="D8" t="s">
        <v>100</v>
      </c>
      <c r="E8">
        <v>12</v>
      </c>
    </row>
    <row r="9" spans="2:5" x14ac:dyDescent="0.2">
      <c r="D9" t="s">
        <v>101</v>
      </c>
      <c r="E9">
        <v>15</v>
      </c>
    </row>
    <row r="20" spans="4:5" x14ac:dyDescent="0.2">
      <c r="D20" s="54"/>
      <c r="E20" s="5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03CFF70BB2604BBEABC7E919E34268" ma:contentTypeVersion="2" ma:contentTypeDescription="Create a new document." ma:contentTypeScope="" ma:versionID="d1108279500fcff9e5ab7e072dc2d8ab">
  <xsd:schema xmlns:xsd="http://www.w3.org/2001/XMLSchema" xmlns:xs="http://www.w3.org/2001/XMLSchema" xmlns:p="http://schemas.microsoft.com/office/2006/metadata/properties" xmlns:ns2="30215bff-7093-44f8-9494-34eba529e1ef" targetNamespace="http://schemas.microsoft.com/office/2006/metadata/properties" ma:root="true" ma:fieldsID="fc3bab685b6b301ef2c4ec1f82d7a783" ns2:_="">
    <xsd:import namespace="30215bff-7093-44f8-9494-34eba529e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15bff-7093-44f8-9494-34eba529e1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30CA2E-18BA-41F1-B5CC-1DCF713D244E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88EBB7D-8423-435C-84A8-F0D77943BB25}"/>
</file>

<file path=customXml/itemProps3.xml><?xml version="1.0" encoding="utf-8"?>
<ds:datastoreItem xmlns:ds="http://schemas.openxmlformats.org/officeDocument/2006/customXml" ds:itemID="{623C9130-5921-49CD-A3BD-39718D425A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Projet</vt:lpstr>
      <vt:lpstr>Tbl Amort</vt:lpstr>
      <vt:lpstr>Liens</vt:lpstr>
      <vt:lpstr>Params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Anbari / Azurreo</dc:creator>
  <cp:keywords/>
  <dc:description/>
  <cp:lastModifiedBy>Adam Anbari</cp:lastModifiedBy>
  <cp:revision/>
  <dcterms:created xsi:type="dcterms:W3CDTF">2019-10-01T08:56:05Z</dcterms:created>
  <dcterms:modified xsi:type="dcterms:W3CDTF">2021-11-06T13:51:25Z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0x0101001E03CFF70BB2604BBEABC7E919E34268</vt:lpwstr>
  </property>
</Properties>
</file>