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heet1" sheetId="1" r:id="rId1"/>
  </sheets>
  <definedNames>
    <definedName name="_xlnm._FilterDatabase" localSheetId="0" hidden="1">Sheet1!$A$2:$CE$2</definedName>
  </definedNames>
  <calcPr fullCalcOnLoad="1"/>
</workbook>
</file>

<file path=xl/sharedStrings.xml><?xml version="1.0" encoding="utf-8"?>
<sst xmlns="http://schemas.openxmlformats.org/spreadsheetml/2006/main" count="173" uniqueCount="173">
  <si>
    <t xml:space="preserve">Total Carat: 11.28    Total Amount  $ : 84,058.79    Average: 7,452.02    Rap Average  $: -32.49%  </t>
  </si>
  <si>
    <t>SrNo</t>
  </si>
  <si>
    <t>Location</t>
  </si>
  <si>
    <t>Image</t>
  </si>
  <si>
    <t>View360</t>
  </si>
  <si>
    <t>LAB</t>
  </si>
  <si>
    <t>DNA</t>
  </si>
  <si>
    <t>Verify</t>
  </si>
  <si>
    <t>Refno</t>
  </si>
  <si>
    <t>Shape</t>
  </si>
  <si>
    <t>Carat</t>
  </si>
  <si>
    <t>Threads</t>
  </si>
  <si>
    <t>Rapaport</t>
  </si>
  <si>
    <t>Price/CTS $</t>
  </si>
  <si>
    <t>TotalValue $</t>
  </si>
  <si>
    <t>OffPer</t>
  </si>
  <si>
    <t>RapOff5Cts</t>
  </si>
  <si>
    <t>BidType</t>
  </si>
  <si>
    <t>BID(%)</t>
  </si>
  <si>
    <t>BID Price</t>
  </si>
  <si>
    <t>BIDValidTill</t>
  </si>
  <si>
    <t>Color</t>
  </si>
  <si>
    <t>CS</t>
  </si>
  <si>
    <t>Clarity</t>
  </si>
  <si>
    <t>Cut</t>
  </si>
  <si>
    <t>Polish</t>
  </si>
  <si>
    <t>Symm</t>
  </si>
  <si>
    <t>Fl</t>
  </si>
  <si>
    <t>FC</t>
  </si>
  <si>
    <t>Diam/LxW/TD(mm)</t>
  </si>
  <si>
    <t>TD%</t>
  </si>
  <si>
    <t>Tab%</t>
  </si>
  <si>
    <t>NOBGM</t>
  </si>
  <si>
    <t>Grd%</t>
  </si>
  <si>
    <t>CrAngPer</t>
  </si>
  <si>
    <t>HA</t>
  </si>
  <si>
    <t>Ratio</t>
  </si>
  <si>
    <t>TI</t>
  </si>
  <si>
    <t>BIS</t>
  </si>
  <si>
    <t>BIC</t>
  </si>
  <si>
    <t>TOI</t>
  </si>
  <si>
    <t>EyeClean</t>
  </si>
  <si>
    <t>Luster</t>
  </si>
  <si>
    <t>CrownHeight</t>
  </si>
  <si>
    <t>PavalionHeight</t>
  </si>
  <si>
    <t>PavalionAngle</t>
  </si>
  <si>
    <t>CU</t>
  </si>
  <si>
    <t>OPPV</t>
  </si>
  <si>
    <t>OPCR</t>
  </si>
  <si>
    <t>OPTA</t>
  </si>
  <si>
    <t>EFCR</t>
  </si>
  <si>
    <t>EFPV</t>
  </si>
  <si>
    <t>Natural-PV</t>
  </si>
  <si>
    <t>Natural-CR</t>
  </si>
  <si>
    <t>Natural-GRD</t>
  </si>
  <si>
    <t>INatural-PV</t>
  </si>
  <si>
    <t>INatural-CR</t>
  </si>
  <si>
    <t>INatural-GRD</t>
  </si>
  <si>
    <t>Graining</t>
  </si>
  <si>
    <t>SurfaceGraining</t>
  </si>
  <si>
    <t>GirdleDesc</t>
  </si>
  <si>
    <t>GirdleMinMax%</t>
  </si>
  <si>
    <t>GC</t>
  </si>
  <si>
    <t>StarLength</t>
  </si>
  <si>
    <t>LowerHalf</t>
  </si>
  <si>
    <t>Cert. Type</t>
  </si>
  <si>
    <t>Cert.No</t>
  </si>
  <si>
    <t>Cert.Date</t>
  </si>
  <si>
    <t>MultiGroup</t>
  </si>
  <si>
    <t>Type2</t>
  </si>
  <si>
    <t>FM</t>
  </si>
  <si>
    <t>DOR Code</t>
  </si>
  <si>
    <t>SealedCode</t>
  </si>
  <si>
    <t>MineName</t>
  </si>
  <si>
    <t>QC</t>
  </si>
  <si>
    <t>INS</t>
  </si>
  <si>
    <t>RoughOrigin</t>
  </si>
  <si>
    <t>DOR No</t>
  </si>
  <si>
    <t>LabControlNo</t>
  </si>
  <si>
    <t>KeytoSymbols</t>
  </si>
  <si>
    <t>ReportComments</t>
  </si>
  <si>
    <t>RPComment</t>
  </si>
  <si>
    <t>BuyerComment</t>
  </si>
  <si>
    <t>Username</t>
  </si>
  <si>
    <t>MUMBAI</t>
  </si>
  <si>
    <t>223111527</t>
  </si>
  <si>
    <t>RT</t>
  </si>
  <si>
    <t/>
  </si>
  <si>
    <t>E+</t>
  </si>
  <si>
    <t>VS2+</t>
  </si>
  <si>
    <t>EX</t>
  </si>
  <si>
    <t>VG</t>
  </si>
  <si>
    <t>N</t>
  </si>
  <si>
    <t>7.97 x 5.81 x 3.90</t>
  </si>
  <si>
    <t>No BGM</t>
  </si>
  <si>
    <t>T2</t>
  </si>
  <si>
    <t>NN</t>
  </si>
  <si>
    <t>B0</t>
  </si>
  <si>
    <t>B</t>
  </si>
  <si>
    <t>E1</t>
  </si>
  <si>
    <t>L1</t>
  </si>
  <si>
    <t>PO</t>
  </si>
  <si>
    <t>STK TO THK</t>
  </si>
  <si>
    <t>3.30-3.30</t>
  </si>
  <si>
    <t>P</t>
  </si>
  <si>
    <t>DG</t>
  </si>
  <si>
    <t>******1070</t>
  </si>
  <si>
    <t>09-05-2023</t>
  </si>
  <si>
    <t>-</t>
  </si>
  <si>
    <t>YES</t>
  </si>
  <si>
    <t>ANGOLA</t>
  </si>
  <si>
    <t>100747777346</t>
  </si>
  <si>
    <t>Crystal, Needle</t>
  </si>
  <si>
    <t>Clouds are not shown. Pinpoints are not shown.</t>
  </si>
  <si>
    <t>423010701</t>
  </si>
  <si>
    <t>F+</t>
  </si>
  <si>
    <t>SI2+</t>
  </si>
  <si>
    <t>7.90 x 5.78 x 3.97</t>
  </si>
  <si>
    <t>T1</t>
  </si>
  <si>
    <t>3.20-3.20</t>
  </si>
  <si>
    <t>******1236</t>
  </si>
  <si>
    <t>04-05-2023</t>
  </si>
  <si>
    <t>CANADA</t>
  </si>
  <si>
    <t>100756432507</t>
  </si>
  <si>
    <t>Feather</t>
  </si>
  <si>
    <t>522425944</t>
  </si>
  <si>
    <t>G</t>
  </si>
  <si>
    <t>VS1+</t>
  </si>
  <si>
    <t>8.30 x 5.61 x 3.94</t>
  </si>
  <si>
    <t>2.90-2.90</t>
  </si>
  <si>
    <t>******1267</t>
  </si>
  <si>
    <t>28-09-2022</t>
  </si>
  <si>
    <t>SIERRA LEONE</t>
  </si>
  <si>
    <t>100747722485</t>
  </si>
  <si>
    <t>Cloud, Pinpoint</t>
  </si>
  <si>
    <t>Additional pinpoints are not shown.</t>
  </si>
  <si>
    <t>623413418</t>
  </si>
  <si>
    <t>H+</t>
  </si>
  <si>
    <t>7.92 x 5.69 x 3.94</t>
  </si>
  <si>
    <t>THK</t>
  </si>
  <si>
    <t>4.00-4.00</t>
  </si>
  <si>
    <t>******3458</t>
  </si>
  <si>
    <t>30-05-2023</t>
  </si>
  <si>
    <t>NAMIBIA</t>
  </si>
  <si>
    <t>100756625996</t>
  </si>
  <si>
    <t>623607162</t>
  </si>
  <si>
    <t>VS2</t>
  </si>
  <si>
    <t>7.88 x 5.54 x 3.97</t>
  </si>
  <si>
    <t>C</t>
  </si>
  <si>
    <t>MED TO STK</t>
  </si>
  <si>
    <t>******2661</t>
  </si>
  <si>
    <t>12-04-2023</t>
  </si>
  <si>
    <t>EDOR</t>
  </si>
  <si>
    <t>BOTSWANA</t>
  </si>
  <si>
    <t>100752800707</t>
  </si>
  <si>
    <t>Crystal, Feather, Needle</t>
  </si>
  <si>
    <t>322736529</t>
  </si>
  <si>
    <t>8.38 x 6.06 x 4.09</t>
  </si>
  <si>
    <t>2.10-2.10</t>
  </si>
  <si>
    <t>******9332</t>
  </si>
  <si>
    <t>16-01-2023</t>
  </si>
  <si>
    <t>100752576159</t>
  </si>
  <si>
    <t>Feather, Pinpoint</t>
  </si>
  <si>
    <t>323001950</t>
  </si>
  <si>
    <t>E</t>
  </si>
  <si>
    <t>8.83 x 6.51 x 4.33</t>
  </si>
  <si>
    <t>SG</t>
  </si>
  <si>
    <t>2.70-2.70</t>
  </si>
  <si>
    <t>******5713</t>
  </si>
  <si>
    <t>02-02-2023</t>
  </si>
  <si>
    <t>100752664118</t>
  </si>
  <si>
    <t>Crystal, Pinpoint, Needle</t>
  </si>
  <si>
    <t>Clouds are not shown. Surface graining is not shown.</t>
  </si>
</sst>
</file>

<file path=xl/styles.xml><?xml version="1.0" encoding="utf-8"?>
<styleSheet xmlns="http://schemas.openxmlformats.org/spreadsheetml/2006/main">
  <numFmts count="0"/>
  <fonts count="5">
    <font>
      <sz val="11"/>
      <name val="Calibri"/>
    </font>
    <font>
      <sz val="8"/>
      <name val="Tahoma"/>
    </font>
    <font>
      <u/>
      <sz val="11"/>
      <color rgb="FF0000FF" tint="0"/>
      <name val="Calibri"/>
    </font>
    <font>
      <b/>
      <sz val="11"/>
      <color rgb="FFFFFF00" tint="0"/>
      <name val="Calibri"/>
    </font>
    <font>
      <b/>
      <sz val="8"/>
      <color rgb="FF000000" tint="0"/>
      <name val="Tahoma"/>
    </font>
  </fonts>
  <fills count="4">
    <fill>
      <patternFill patternType="none"/>
    </fill>
    <fill>
      <patternFill patternType="gray125"/>
    </fill>
    <fill>
      <patternFill patternType="solid">
        <fgColor rgb="FF5A5A5A" tint="0"/>
      </patternFill>
    </fill>
    <fill>
      <patternFill patternType="solid">
        <fgColor rgb="FF00CCFF" tint="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/>
  </cellStyleXfs>
  <cellXfs count="1">
    <xf numFmtId="0" applyNumberFormat="1" fontId="0" applyFont="1" xfId="0" applyProtection="1"/>
    <xf numFmtId="0" applyNumberFormat="1" fontId="1" applyFont="1" borderId="1" applyBorder="1" xfId="0" applyProtection="1"/>
    <xf numFmtId="0" applyNumberFormat="1" fontId="2" applyFont="1" borderId="1" applyBorder="1" xfId="0" applyProtection="1"/>
    <xf numFmtId="0" applyNumberFormat="1" fontId="3" applyFont="1" fillId="2" applyFill="1" xfId="0" applyProtection="1"/>
    <xf numFmtId="0" applyNumberFormat="1" fontId="0" applyFont="1" xfId="0" applyProtection="1"/>
    <xf numFmtId="0" applyNumberFormat="1" fontId="4" applyFont="1" fillId="3" applyFill="1" borderId="1" applyBorder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 xmlns:xr="http://schemas.microsoft.com/office/spreadsheetml/2014/revision" xmlns:mc="http://schemas.openxmlformats.org/markup-compatibility/2006" mc:Ignorable="xr">
  <dimension ref="A1:CE9"/>
  <sheetViews>
    <sheetView workbookViewId="0">
      <pane ySplit="2" topLeftCell="A3" state="frozen" activePane="bottomLeft"/>
      <selection pane="bottomLeft" activeCell="A1" sqref="A1"/>
    </sheetView>
  </sheetViews>
  <sheetFormatPr defaultRowHeight="18" customHeight="1" defaultColWidth="20"/>
  <cols>
    <col min="1" max="1" width="7.32490049089704" customWidth="1"/>
    <col min="2" max="2" width="10.2058519635882" customWidth="1"/>
    <col min="3" max="3" width="8.58754893711635" customWidth="1"/>
    <col min="4" max="4" width="10.3308519635882" customWidth="1"/>
    <col min="5" max="5" width="6.52132906232561" customWidth="1"/>
    <col min="6" max="6" width="6.94469206673758" customWidth="1"/>
    <col min="7" max="7" width="8.12028666904994" customWidth="1"/>
    <col min="8" max="8" width="8.93650708879743" customWidth="1"/>
    <col min="9" max="9" width="8.33010809762137" customWidth="1"/>
    <col min="10" max="10" width="7.73263822283064" customWidth="1"/>
    <col min="11" max="11" width="9.78620910644531" customWidth="1"/>
    <col min="12" max="12" width="10.7698402404785" customWidth="1"/>
    <col min="13" max="13" width="12.7847202845982" customWidth="1"/>
    <col min="14" max="14" width="13.3360595703125" customWidth="1"/>
    <col min="15" max="15" width="8.523560660226" customWidth="1"/>
    <col min="16" max="16" width="12.4551075526646" customWidth="1"/>
    <col min="17" max="17" width="9.79513767787388" customWidth="1"/>
    <col min="18" max="18" width="9.80406624930245" customWidth="1"/>
    <col min="19" max="19" width="10.9015366690499" customWidth="1"/>
    <col min="20" max="20" width="12.8144825526646" customWidth="1"/>
    <col min="21" max="21" width="7.61210250854492" customWidth="1"/>
    <col min="22" max="22" width="5.51388849530901" customWidth="1"/>
    <col min="23" max="23" width="8.64409637451172" customWidth="1"/>
    <col min="24" max="24" width="6.17683492388044" customWidth="1"/>
    <col min="25" max="25" width="8.23263822283064" customWidth="1"/>
    <col min="26" max="26" width="8.36359024047852" customWidth="1"/>
    <col min="27" max="27" width="4.85838276999337" customWidth="1"/>
    <col min="28" max="28" width="5.4320433480399" customWidth="1"/>
    <col min="29" max="29" width="19.4126957484654" customWidth="1"/>
    <col min="30" max="30" width="7.50421578543527" customWidth="1"/>
    <col min="31" max="31" width="8.24677494594029" customWidth="1"/>
    <col min="32" max="32" width="9.53769738333566" customWidth="1"/>
    <col min="33" max="33" width="8.19245965140206" customWidth="1"/>
    <col min="34" max="34" width="10.9112091064453" customWidth="1"/>
    <col min="35" max="35" width="5.74603135245187" customWidth="1"/>
    <col min="36" max="36" width="7.64707292829241" customWidth="1"/>
    <col min="37" max="37" width="5.19246006011963" customWidth="1"/>
    <col min="38" max="38" width="6.30183492388044" customWidth="1"/>
    <col min="39" max="39" width="6.35540635245187" customWidth="1"/>
    <col min="40" max="40" width="6.4007933480399" customWidth="1"/>
    <col min="41" max="41" width="10.6701376778739" customWidth="1"/>
    <col min="42" max="42" width="8.44766780308315" customWidth="1"/>
    <col min="43" max="43" width="13.8204345703125" customWidth="1"/>
    <col min="44" max="44" width="15.4625473022461" customWidth="1"/>
    <col min="45" max="45" width="14.6850182669503" customWidth="1"/>
    <col min="46" max="46" width="5.67906706673758" customWidth="1"/>
    <col min="47" max="47" width="7.80183465140207" customWidth="1"/>
    <col min="48" max="48" width="7.89930507114955" customWidth="1"/>
    <col min="49" max="49" width="7.74751935686384" customWidth="1"/>
    <col min="50" max="50" width="7.53769792829241" customWidth="1"/>
    <col min="51" max="51" width="7.4402277810233" customWidth="1"/>
    <col min="52" max="52" width="12.1388876778739" customWidth="1"/>
    <col min="53" max="53" width="12.2363575526646" customWidth="1"/>
    <col min="54" max="54" width="13.5473687308175" customWidth="1"/>
    <col min="55" max="55" width="12.897815159389" customWidth="1"/>
    <col min="56" max="56" width="12.9952861240932" customWidth="1"/>
    <col min="57" max="57" width="14.3062973022461" customWidth="1"/>
    <col min="58" max="58" width="10.2073402404785" customWidth="1"/>
    <col min="59" max="59" width="16.1850171770368" customWidth="1"/>
    <col min="60" max="60" width="11.9461795261928" customWidth="1"/>
    <col min="61" max="61" width="16.2423095703125" customWidth="1"/>
    <col min="62" max="62" width="5.6894839150565" customWidth="1"/>
    <col min="63" max="63" width="12.2185004098075" customWidth="1"/>
    <col min="64" max="64" width="11.5607626778739" customWidth="1"/>
    <col min="65" max="65" width="11.5190963745117" customWidth="1"/>
    <col min="66" max="66" width="9.79364994594029" customWidth="1"/>
    <col min="67" max="67" width="10.9878463745117" customWidth="1"/>
    <col min="68" max="68" width="12.2906733921596" customWidth="1"/>
    <col min="69" max="69" width="8.25570351736886" customWidth="1"/>
    <col min="70" max="70" width="5.78620992388044" customWidth="1"/>
    <col min="71" max="71" width="11.4052570887974" customWidth="1"/>
    <col min="72" max="72" width="12.6671611240932" customWidth="1"/>
    <col min="73" max="73" width="11.8613580976214" customWidth="1"/>
    <col min="74" max="74" width="5.72817420959473" customWidth="1"/>
    <col min="75" max="75" width="6.43427549089704" customWidth="1"/>
    <col min="76" max="76" width="13.4074881417411" customWidth="1"/>
    <col min="77" max="77" width="9.64707238333566" customWidth="1"/>
    <col min="78" max="78" width="14.2765361240932" customWidth="1"/>
    <col min="79" max="79" width="18.1805528913225" customWidth="1"/>
    <col min="80" max="80" width="38.1842694963728" customWidth="1"/>
    <col min="81" max="81" width="13.2423095703125" customWidth="1"/>
    <col min="82" max="82" width="15.6679044451032" customWidth="1"/>
    <col min="83" max="83" width="11.4246019635882" customWidth="1"/>
  </cols>
  <sheetData>
    <row r="1">
      <c r="A1" s="3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</row>
    <row r="2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5" t="s">
        <v>11</v>
      </c>
      <c r="L2" s="5" t="s">
        <v>12</v>
      </c>
      <c r="M2" s="5" t="s">
        <v>13</v>
      </c>
      <c r="N2" s="5" t="s">
        <v>14</v>
      </c>
      <c r="O2" s="5" t="s">
        <v>15</v>
      </c>
      <c r="P2" s="5" t="s">
        <v>16</v>
      </c>
      <c r="Q2" s="5" t="s">
        <v>17</v>
      </c>
      <c r="R2" s="5" t="s">
        <v>18</v>
      </c>
      <c r="S2" s="5" t="s">
        <v>19</v>
      </c>
      <c r="T2" s="5" t="s">
        <v>20</v>
      </c>
      <c r="U2" s="5" t="s">
        <v>21</v>
      </c>
      <c r="V2" s="5" t="s">
        <v>22</v>
      </c>
      <c r="W2" s="5" t="s">
        <v>23</v>
      </c>
      <c r="X2" s="5" t="s">
        <v>24</v>
      </c>
      <c r="Y2" s="5" t="s">
        <v>25</v>
      </c>
      <c r="Z2" s="5" t="s">
        <v>26</v>
      </c>
      <c r="AA2" s="5" t="s">
        <v>27</v>
      </c>
      <c r="AB2" s="5" t="s">
        <v>28</v>
      </c>
      <c r="AC2" s="5" t="s">
        <v>29</v>
      </c>
      <c r="AD2" s="5" t="s">
        <v>30</v>
      </c>
      <c r="AE2" s="5" t="s">
        <v>31</v>
      </c>
      <c r="AF2" s="5" t="s">
        <v>32</v>
      </c>
      <c r="AG2" s="5" t="s">
        <v>33</v>
      </c>
      <c r="AH2" s="5" t="s">
        <v>34</v>
      </c>
      <c r="AI2" s="5" t="s">
        <v>35</v>
      </c>
      <c r="AJ2" s="5" t="s">
        <v>36</v>
      </c>
      <c r="AK2" s="5" t="s">
        <v>37</v>
      </c>
      <c r="AL2" s="5" t="s">
        <v>38</v>
      </c>
      <c r="AM2" s="5" t="s">
        <v>39</v>
      </c>
      <c r="AN2" s="5" t="s">
        <v>40</v>
      </c>
      <c r="AO2" s="5" t="s">
        <v>41</v>
      </c>
      <c r="AP2" s="5" t="s">
        <v>42</v>
      </c>
      <c r="AQ2" s="5" t="s">
        <v>43</v>
      </c>
      <c r="AR2" s="5" t="s">
        <v>44</v>
      </c>
      <c r="AS2" s="5" t="s">
        <v>45</v>
      </c>
      <c r="AT2" s="5" t="s">
        <v>46</v>
      </c>
      <c r="AU2" s="5" t="s">
        <v>47</v>
      </c>
      <c r="AV2" s="5" t="s">
        <v>48</v>
      </c>
      <c r="AW2" s="5" t="s">
        <v>49</v>
      </c>
      <c r="AX2" s="5" t="s">
        <v>50</v>
      </c>
      <c r="AY2" s="5" t="s">
        <v>51</v>
      </c>
      <c r="AZ2" s="5" t="s">
        <v>52</v>
      </c>
      <c r="BA2" s="5" t="s">
        <v>53</v>
      </c>
      <c r="BB2" s="5" t="s">
        <v>54</v>
      </c>
      <c r="BC2" s="5" t="s">
        <v>55</v>
      </c>
      <c r="BD2" s="5" t="s">
        <v>56</v>
      </c>
      <c r="BE2" s="5" t="s">
        <v>57</v>
      </c>
      <c r="BF2" s="5" t="s">
        <v>58</v>
      </c>
      <c r="BG2" s="5" t="s">
        <v>59</v>
      </c>
      <c r="BH2" s="5" t="s">
        <v>60</v>
      </c>
      <c r="BI2" s="5" t="s">
        <v>61</v>
      </c>
      <c r="BJ2" s="5" t="s">
        <v>62</v>
      </c>
      <c r="BK2" s="5" t="s">
        <v>63</v>
      </c>
      <c r="BL2" s="5" t="s">
        <v>64</v>
      </c>
      <c r="BM2" s="5" t="s">
        <v>65</v>
      </c>
      <c r="BN2" s="5" t="s">
        <v>66</v>
      </c>
      <c r="BO2" s="5" t="s">
        <v>67</v>
      </c>
      <c r="BP2" s="5" t="s">
        <v>68</v>
      </c>
      <c r="BQ2" s="5" t="s">
        <v>69</v>
      </c>
      <c r="BR2" s="5" t="s">
        <v>70</v>
      </c>
      <c r="BS2" s="5" t="s">
        <v>71</v>
      </c>
      <c r="BT2" s="5" t="s">
        <v>72</v>
      </c>
      <c r="BU2" s="5" t="s">
        <v>73</v>
      </c>
      <c r="BV2" s="5" t="s">
        <v>74</v>
      </c>
      <c r="BW2" s="5" t="s">
        <v>75</v>
      </c>
      <c r="BX2" s="5" t="s">
        <v>76</v>
      </c>
      <c r="BY2" s="5" t="s">
        <v>77</v>
      </c>
      <c r="BZ2" s="5" t="s">
        <v>78</v>
      </c>
      <c r="CA2" s="5" t="s">
        <v>79</v>
      </c>
      <c r="CB2" s="5" t="s">
        <v>80</v>
      </c>
      <c r="CC2" s="5" t="s">
        <v>81</v>
      </c>
      <c r="CD2" s="5" t="s">
        <v>82</v>
      </c>
      <c r="CE2" s="5" t="s">
        <v>83</v>
      </c>
    </row>
    <row r="3">
      <c r="A3" s="1">
        <v>1</v>
      </c>
      <c r="B3" s="1" t="s">
        <v>84</v>
      </c>
      <c r="C3" s="2">
        <f>=HYPERLINK("https://i.stonehdfile.com/stoneimage?s=3c38def0-aca8-42a9-a49e-e3224f2f9c85","Image")</f>
      </c>
      <c r="D3" s="2">
        <f>=HYPERLINK("https://dna.stonehdfile.com/hd/viewhd.html?d=35233f33-2712-40cb-80b9-c7640f013fb2","View360")</f>
      </c>
      <c r="E3" s="2">
        <f>=HYPERLINK("https://i.stonehdfile.com/Certificate?s=3c38def0-aca8-42a9-a49e-e3224f2f9c85","GIA")</f>
      </c>
      <c r="F3" s="2">
        <f>=HYPERLINK("https://i.stonehdfile.com/DNAReport?s=3c38def0-aca8-42a9-a49e-e3224f2f9c85","DNA")</f>
      </c>
      <c r="G3" s="2">
        <f>=HYPERLINK("https://www.gia.edu/report-check?reportno=******1070","Verify")</f>
      </c>
      <c r="H3" s="1" t="s">
        <v>85</v>
      </c>
      <c r="I3" s="1" t="s">
        <v>86</v>
      </c>
      <c r="J3" s="1">
        <v>1.51</v>
      </c>
      <c r="K3" s="1">
        <v>6</v>
      </c>
      <c r="L3" s="1">
        <v>11400</v>
      </c>
      <c r="M3" s="1">
        <v>7844</v>
      </c>
      <c r="N3" s="1">
        <v>11844.44</v>
      </c>
      <c r="O3" s="1">
        <v>-31.19</v>
      </c>
      <c r="P3" s="1">
        <v>0</v>
      </c>
      <c r="Q3" s="1" t="s">
        <v>87</v>
      </c>
      <c r="R3" s="1">
        <v>0</v>
      </c>
      <c r="S3" s="1" t="s">
        <v>87</v>
      </c>
      <c r="T3" s="1" t="s">
        <v>87</v>
      </c>
      <c r="U3" s="1" t="s">
        <v>88</v>
      </c>
      <c r="V3" s="1" t="s">
        <v>87</v>
      </c>
      <c r="W3" s="1" t="s">
        <v>89</v>
      </c>
      <c r="X3" s="1" t="s">
        <v>87</v>
      </c>
      <c r="Y3" s="1" t="s">
        <v>90</v>
      </c>
      <c r="Z3" s="1" t="s">
        <v>91</v>
      </c>
      <c r="AA3" s="1" t="s">
        <v>92</v>
      </c>
      <c r="AB3" s="1" t="s">
        <v>87</v>
      </c>
      <c r="AC3" s="1" t="s">
        <v>93</v>
      </c>
      <c r="AD3" s="1">
        <v>67.1</v>
      </c>
      <c r="AE3" s="1">
        <v>66</v>
      </c>
      <c r="AF3" s="1" t="s">
        <v>94</v>
      </c>
      <c r="AG3" s="1">
        <v>3.3</v>
      </c>
      <c r="AH3" s="1">
        <v>47</v>
      </c>
      <c r="AI3" s="1" t="s">
        <v>87</v>
      </c>
      <c r="AJ3" s="1">
        <v>1.37</v>
      </c>
      <c r="AK3" s="1" t="s">
        <v>95</v>
      </c>
      <c r="AL3" s="1" t="s">
        <v>96</v>
      </c>
      <c r="AM3" s="1" t="s">
        <v>97</v>
      </c>
      <c r="AN3" s="1" t="s">
        <v>98</v>
      </c>
      <c r="AO3" s="1" t="s">
        <v>99</v>
      </c>
      <c r="AP3" s="1" t="s">
        <v>100</v>
      </c>
      <c r="AQ3" s="1">
        <v>12</v>
      </c>
      <c r="AR3" s="1">
        <v>51.8</v>
      </c>
      <c r="AS3" s="1">
        <v>57.7</v>
      </c>
      <c r="AT3" s="1" t="s">
        <v>101</v>
      </c>
      <c r="AU3" s="1" t="s">
        <v>87</v>
      </c>
      <c r="AV3" s="1" t="s">
        <v>87</v>
      </c>
      <c r="AW3" s="1" t="s">
        <v>87</v>
      </c>
      <c r="AX3" s="1" t="s">
        <v>87</v>
      </c>
      <c r="AY3" s="1" t="s">
        <v>87</v>
      </c>
      <c r="AZ3" s="1" t="s">
        <v>87</v>
      </c>
      <c r="BA3" s="1" t="s">
        <v>87</v>
      </c>
      <c r="BB3" s="1" t="s">
        <v>87</v>
      </c>
      <c r="BC3" s="1" t="s">
        <v>87</v>
      </c>
      <c r="BD3" s="1" t="s">
        <v>87</v>
      </c>
      <c r="BE3" s="1" t="s">
        <v>87</v>
      </c>
      <c r="BF3" s="1" t="s">
        <v>87</v>
      </c>
      <c r="BG3" s="1" t="s">
        <v>87</v>
      </c>
      <c r="BH3" s="1" t="s">
        <v>102</v>
      </c>
      <c r="BI3" s="1" t="s">
        <v>103</v>
      </c>
      <c r="BJ3" s="1" t="s">
        <v>104</v>
      </c>
      <c r="BK3" s="1">
        <v>0</v>
      </c>
      <c r="BL3" s="1">
        <v>0</v>
      </c>
      <c r="BM3" s="1" t="s">
        <v>105</v>
      </c>
      <c r="BN3" s="1" t="s">
        <v>106</v>
      </c>
      <c r="BO3" s="1" t="s">
        <v>107</v>
      </c>
      <c r="BP3" s="1" t="s">
        <v>87</v>
      </c>
      <c r="BQ3" s="1" t="s">
        <v>87</v>
      </c>
      <c r="BR3" s="1" t="s">
        <v>87</v>
      </c>
      <c r="BS3" s="1" t="s">
        <v>87</v>
      </c>
      <c r="BT3" s="1" t="s">
        <v>87</v>
      </c>
      <c r="BU3" s="1" t="s">
        <v>108</v>
      </c>
      <c r="BV3" s="1" t="s">
        <v>87</v>
      </c>
      <c r="BW3" s="1" t="s">
        <v>109</v>
      </c>
      <c r="BX3" s="1" t="s">
        <v>110</v>
      </c>
      <c r="BY3" s="1" t="s">
        <v>87</v>
      </c>
      <c r="BZ3" s="1" t="s">
        <v>111</v>
      </c>
      <c r="CA3" s="1" t="s">
        <v>112</v>
      </c>
      <c r="CB3" s="1" t="s">
        <v>113</v>
      </c>
      <c r="CC3" s="1" t="s">
        <v>87</v>
      </c>
      <c r="CD3" s="1" t="s">
        <v>87</v>
      </c>
      <c r="CE3" s="1" t="s">
        <v>87</v>
      </c>
    </row>
    <row r="4">
      <c r="A4" s="1">
        <v>2</v>
      </c>
      <c r="B4" s="1" t="s">
        <v>84</v>
      </c>
      <c r="C4" s="2">
        <f>=HYPERLINK("https://i.stonehdfile.com/stoneimage?s=20f20ef3-2919-450c-b56a-8c821c620058","Image")</f>
      </c>
      <c r="D4" s="2">
        <f>=HYPERLINK("https://dna.stonehdfile.com/hd/viewhd.html?d=ea3b2e7f-6935-4e1e-ac0f-8e42cdc2e6f7","View360")</f>
      </c>
      <c r="E4" s="2">
        <f>=HYPERLINK("https://i.stonehdfile.com/Certificate?s=20f20ef3-2919-450c-b56a-8c821c620058","GIA")</f>
      </c>
      <c r="F4" s="2">
        <f>=HYPERLINK("https://i.stonehdfile.com/DNAReport?s=20f20ef3-2919-450c-b56a-8c821c620058","DNA")</f>
      </c>
      <c r="G4" s="2">
        <f>=HYPERLINK("https://www.gia.edu/report-check?reportno=******1236","Verify")</f>
      </c>
      <c r="H4" s="1" t="s">
        <v>114</v>
      </c>
      <c r="I4" s="1" t="s">
        <v>86</v>
      </c>
      <c r="J4" s="1">
        <v>1.51</v>
      </c>
      <c r="K4" s="1">
        <v>3</v>
      </c>
      <c r="L4" s="1">
        <v>7400</v>
      </c>
      <c r="M4" s="1">
        <v>5228</v>
      </c>
      <c r="N4" s="1">
        <v>7894.28</v>
      </c>
      <c r="O4" s="1">
        <v>-29.35</v>
      </c>
      <c r="P4" s="1">
        <v>0</v>
      </c>
      <c r="Q4" s="1" t="s">
        <v>87</v>
      </c>
      <c r="R4" s="1">
        <v>0</v>
      </c>
      <c r="S4" s="1" t="s">
        <v>87</v>
      </c>
      <c r="T4" s="1" t="s">
        <v>87</v>
      </c>
      <c r="U4" s="1" t="s">
        <v>115</v>
      </c>
      <c r="V4" s="1" t="s">
        <v>87</v>
      </c>
      <c r="W4" s="1" t="s">
        <v>116</v>
      </c>
      <c r="X4" s="1" t="s">
        <v>87</v>
      </c>
      <c r="Y4" s="1" t="s">
        <v>90</v>
      </c>
      <c r="Z4" s="1" t="s">
        <v>91</v>
      </c>
      <c r="AA4" s="1" t="s">
        <v>92</v>
      </c>
      <c r="AB4" s="1" t="s">
        <v>87</v>
      </c>
      <c r="AC4" s="1" t="s">
        <v>117</v>
      </c>
      <c r="AD4" s="1">
        <v>68.8</v>
      </c>
      <c r="AE4" s="1">
        <v>68</v>
      </c>
      <c r="AF4" s="1" t="s">
        <v>94</v>
      </c>
      <c r="AG4" s="1">
        <v>3.2</v>
      </c>
      <c r="AH4" s="1">
        <v>47.7</v>
      </c>
      <c r="AI4" s="1" t="s">
        <v>87</v>
      </c>
      <c r="AJ4" s="1">
        <v>1.37</v>
      </c>
      <c r="AK4" s="1" t="s">
        <v>118</v>
      </c>
      <c r="AL4" s="1" t="s">
        <v>97</v>
      </c>
      <c r="AM4" s="1" t="s">
        <v>97</v>
      </c>
      <c r="AN4" s="1" t="s">
        <v>98</v>
      </c>
      <c r="AO4" s="1" t="s">
        <v>99</v>
      </c>
      <c r="AP4" s="1" t="s">
        <v>100</v>
      </c>
      <c r="AQ4" s="1">
        <v>12.2</v>
      </c>
      <c r="AR4" s="1">
        <v>53.4</v>
      </c>
      <c r="AS4" s="1">
        <v>55.6</v>
      </c>
      <c r="AT4" s="1" t="s">
        <v>101</v>
      </c>
      <c r="AU4" s="1" t="s">
        <v>87</v>
      </c>
      <c r="AV4" s="1" t="s">
        <v>87</v>
      </c>
      <c r="AW4" s="1" t="s">
        <v>87</v>
      </c>
      <c r="AX4" s="1" t="s">
        <v>87</v>
      </c>
      <c r="AY4" s="1" t="s">
        <v>87</v>
      </c>
      <c r="AZ4" s="1" t="s">
        <v>87</v>
      </c>
      <c r="BA4" s="1" t="s">
        <v>87</v>
      </c>
      <c r="BB4" s="1" t="s">
        <v>87</v>
      </c>
      <c r="BC4" s="1" t="s">
        <v>87</v>
      </c>
      <c r="BD4" s="1" t="s">
        <v>87</v>
      </c>
      <c r="BE4" s="1" t="s">
        <v>87</v>
      </c>
      <c r="BF4" s="1" t="s">
        <v>87</v>
      </c>
      <c r="BG4" s="1" t="s">
        <v>87</v>
      </c>
      <c r="BH4" s="1" t="s">
        <v>102</v>
      </c>
      <c r="BI4" s="1" t="s">
        <v>119</v>
      </c>
      <c r="BJ4" s="1" t="s">
        <v>104</v>
      </c>
      <c r="BK4" s="1">
        <v>0</v>
      </c>
      <c r="BL4" s="1">
        <v>0</v>
      </c>
      <c r="BM4" s="1" t="s">
        <v>105</v>
      </c>
      <c r="BN4" s="1" t="s">
        <v>120</v>
      </c>
      <c r="BO4" s="1" t="s">
        <v>121</v>
      </c>
      <c r="BP4" s="1" t="s">
        <v>87</v>
      </c>
      <c r="BQ4" s="1" t="s">
        <v>87</v>
      </c>
      <c r="BR4" s="1" t="s">
        <v>87</v>
      </c>
      <c r="BS4" s="1" t="s">
        <v>87</v>
      </c>
      <c r="BT4" s="1" t="s">
        <v>87</v>
      </c>
      <c r="BU4" s="1" t="s">
        <v>108</v>
      </c>
      <c r="BV4" s="1" t="s">
        <v>87</v>
      </c>
      <c r="BW4" s="1" t="s">
        <v>109</v>
      </c>
      <c r="BX4" s="1" t="s">
        <v>122</v>
      </c>
      <c r="BY4" s="1" t="s">
        <v>87</v>
      </c>
      <c r="BZ4" s="1" t="s">
        <v>123</v>
      </c>
      <c r="CA4" s="1" t="s">
        <v>124</v>
      </c>
      <c r="CB4" s="1" t="s">
        <v>87</v>
      </c>
      <c r="CC4" s="1" t="s">
        <v>87</v>
      </c>
      <c r="CD4" s="1" t="s">
        <v>87</v>
      </c>
      <c r="CE4" s="1" t="s">
        <v>87</v>
      </c>
    </row>
    <row r="5">
      <c r="A5" s="1">
        <v>3</v>
      </c>
      <c r="B5" s="1" t="s">
        <v>84</v>
      </c>
      <c r="C5" s="2">
        <f>=HYPERLINK("https://i.stonehdfile.com/stoneimage?s=8b6f43fb-7112-4c1c-9216-a8293b19965f","Image")</f>
      </c>
      <c r="D5" s="2">
        <f>=HYPERLINK("https://dna.stonehdfile.com/hd/viewhd.html?d=1a6dbec6-3813-4ff8-8cd1-c0ee41708785","View360")</f>
      </c>
      <c r="E5" s="2">
        <f>=HYPERLINK("https://i.stonehdfile.com/Certificate?s=8b6f43fb-7112-4c1c-9216-a8293b19965f","GIA")</f>
      </c>
      <c r="F5" s="2">
        <f>=HYPERLINK("https://i.stonehdfile.com/DNAReport?s=8b6f43fb-7112-4c1c-9216-a8293b19965f","DNA")</f>
      </c>
      <c r="G5" s="2">
        <f>=HYPERLINK("https://www.gia.edu/report-check?reportno=******1267","Verify")</f>
      </c>
      <c r="H5" s="1" t="s">
        <v>125</v>
      </c>
      <c r="I5" s="1" t="s">
        <v>86</v>
      </c>
      <c r="J5" s="1">
        <v>1.51</v>
      </c>
      <c r="K5" s="1">
        <v>0</v>
      </c>
      <c r="L5" s="1">
        <v>11200</v>
      </c>
      <c r="M5" s="1">
        <v>7009</v>
      </c>
      <c r="N5" s="1">
        <v>10583.59</v>
      </c>
      <c r="O5" s="1">
        <v>-37.42</v>
      </c>
      <c r="P5" s="1">
        <v>0</v>
      </c>
      <c r="Q5" s="1" t="s">
        <v>87</v>
      </c>
      <c r="R5" s="1">
        <v>0</v>
      </c>
      <c r="S5" s="1" t="s">
        <v>87</v>
      </c>
      <c r="T5" s="1" t="s">
        <v>87</v>
      </c>
      <c r="U5" s="1" t="s">
        <v>126</v>
      </c>
      <c r="V5" s="1" t="s">
        <v>87</v>
      </c>
      <c r="W5" s="1" t="s">
        <v>127</v>
      </c>
      <c r="X5" s="1" t="s">
        <v>87</v>
      </c>
      <c r="Y5" s="1" t="s">
        <v>90</v>
      </c>
      <c r="Z5" s="1" t="s">
        <v>90</v>
      </c>
      <c r="AA5" s="1" t="s">
        <v>92</v>
      </c>
      <c r="AB5" s="1" t="s">
        <v>87</v>
      </c>
      <c r="AC5" s="1" t="s">
        <v>128</v>
      </c>
      <c r="AD5" s="1">
        <v>70.2</v>
      </c>
      <c r="AE5" s="1">
        <v>66</v>
      </c>
      <c r="AF5" s="1" t="s">
        <v>94</v>
      </c>
      <c r="AG5" s="1">
        <v>2.9</v>
      </c>
      <c r="AH5" s="1">
        <v>47.5</v>
      </c>
      <c r="AI5" s="1" t="s">
        <v>87</v>
      </c>
      <c r="AJ5" s="1">
        <v>1.48</v>
      </c>
      <c r="AK5" s="1" t="s">
        <v>118</v>
      </c>
      <c r="AL5" s="1" t="s">
        <v>96</v>
      </c>
      <c r="AM5" s="1" t="s">
        <v>96</v>
      </c>
      <c r="AN5" s="1" t="s">
        <v>87</v>
      </c>
      <c r="AO5" s="1" t="s">
        <v>99</v>
      </c>
      <c r="AP5" s="1" t="s">
        <v>100</v>
      </c>
      <c r="AQ5" s="1">
        <v>13.3</v>
      </c>
      <c r="AR5" s="1">
        <v>54</v>
      </c>
      <c r="AS5" s="1">
        <v>55.7</v>
      </c>
      <c r="AT5" s="1" t="s">
        <v>101</v>
      </c>
      <c r="AU5" s="1" t="s">
        <v>87</v>
      </c>
      <c r="AV5" s="1" t="s">
        <v>87</v>
      </c>
      <c r="AW5" s="1" t="s">
        <v>87</v>
      </c>
      <c r="AX5" s="1" t="s">
        <v>87</v>
      </c>
      <c r="AY5" s="1" t="s">
        <v>87</v>
      </c>
      <c r="AZ5" s="1" t="s">
        <v>87</v>
      </c>
      <c r="BA5" s="1" t="s">
        <v>87</v>
      </c>
      <c r="BB5" s="1" t="s">
        <v>87</v>
      </c>
      <c r="BC5" s="1" t="s">
        <v>87</v>
      </c>
      <c r="BD5" s="1" t="s">
        <v>87</v>
      </c>
      <c r="BE5" s="1" t="s">
        <v>87</v>
      </c>
      <c r="BF5" s="1" t="s">
        <v>87</v>
      </c>
      <c r="BG5" s="1" t="s">
        <v>87</v>
      </c>
      <c r="BH5" s="1" t="s">
        <v>102</v>
      </c>
      <c r="BI5" s="1" t="s">
        <v>129</v>
      </c>
      <c r="BJ5" s="1" t="s">
        <v>104</v>
      </c>
      <c r="BK5" s="1">
        <v>0</v>
      </c>
      <c r="BL5" s="1">
        <v>0</v>
      </c>
      <c r="BM5" s="1" t="s">
        <v>105</v>
      </c>
      <c r="BN5" s="1" t="s">
        <v>130</v>
      </c>
      <c r="BO5" s="1" t="s">
        <v>131</v>
      </c>
      <c r="BP5" s="1" t="s">
        <v>87</v>
      </c>
      <c r="BQ5" s="1" t="s">
        <v>87</v>
      </c>
      <c r="BR5" s="1" t="s">
        <v>87</v>
      </c>
      <c r="BS5" s="1" t="s">
        <v>87</v>
      </c>
      <c r="BT5" s="1" t="s">
        <v>87</v>
      </c>
      <c r="BU5" s="1" t="s">
        <v>108</v>
      </c>
      <c r="BV5" s="1" t="s">
        <v>87</v>
      </c>
      <c r="BW5" s="1" t="s">
        <v>109</v>
      </c>
      <c r="BX5" s="1" t="s">
        <v>132</v>
      </c>
      <c r="BY5" s="1" t="s">
        <v>87</v>
      </c>
      <c r="BZ5" s="1" t="s">
        <v>133</v>
      </c>
      <c r="CA5" s="1" t="s">
        <v>134</v>
      </c>
      <c r="CB5" s="1" t="s">
        <v>135</v>
      </c>
      <c r="CC5" s="1" t="s">
        <v>87</v>
      </c>
      <c r="CD5" s="1" t="s">
        <v>87</v>
      </c>
      <c r="CE5" s="1" t="s">
        <v>87</v>
      </c>
    </row>
    <row r="6">
      <c r="A6" s="1">
        <v>4</v>
      </c>
      <c r="B6" s="1" t="s">
        <v>84</v>
      </c>
      <c r="C6" s="2">
        <f>=HYPERLINK("https://i.stonehdfile.com/stoneimage?s=80112ff6-841f-4114-9d88-f86ef386a6a4","Image")</f>
      </c>
      <c r="D6" s="2">
        <f>=HYPERLINK("https://dna.stonehdfile.com/hd/viewhd.html?d=dd19f3ac-ec99-42ba-970c-0c336d091f70","View360")</f>
      </c>
      <c r="E6" s="2">
        <f>=HYPERLINK("https://i.stonehdfile.com/Certificate?s=80112ff6-841f-4114-9d88-f86ef386a6a4","GIA")</f>
      </c>
      <c r="F6" s="2">
        <f>=HYPERLINK("https://i.stonehdfile.com/DNAReport?s=80112ff6-841f-4114-9d88-f86ef386a6a4","DNA")</f>
      </c>
      <c r="G6" s="2">
        <f>=HYPERLINK("https://www.gia.edu/report-check?reportno=******3458","Verify")</f>
      </c>
      <c r="H6" s="1" t="s">
        <v>136</v>
      </c>
      <c r="I6" s="1" t="s">
        <v>86</v>
      </c>
      <c r="J6" s="1">
        <v>1.5</v>
      </c>
      <c r="K6" s="1">
        <v>8</v>
      </c>
      <c r="L6" s="1">
        <v>9500</v>
      </c>
      <c r="M6" s="1">
        <v>6402</v>
      </c>
      <c r="N6" s="1">
        <v>9603</v>
      </c>
      <c r="O6" s="1">
        <v>-32.61</v>
      </c>
      <c r="P6" s="1">
        <v>0</v>
      </c>
      <c r="Q6" s="1" t="s">
        <v>87</v>
      </c>
      <c r="R6" s="1">
        <v>0</v>
      </c>
      <c r="S6" s="1" t="s">
        <v>87</v>
      </c>
      <c r="T6" s="1" t="s">
        <v>87</v>
      </c>
      <c r="U6" s="1" t="s">
        <v>137</v>
      </c>
      <c r="V6" s="1" t="s">
        <v>87</v>
      </c>
      <c r="W6" s="1" t="s">
        <v>127</v>
      </c>
      <c r="X6" s="1" t="s">
        <v>87</v>
      </c>
      <c r="Y6" s="1" t="s">
        <v>90</v>
      </c>
      <c r="Z6" s="1" t="s">
        <v>91</v>
      </c>
      <c r="AA6" s="1" t="s">
        <v>92</v>
      </c>
      <c r="AB6" s="1" t="s">
        <v>87</v>
      </c>
      <c r="AC6" s="1" t="s">
        <v>138</v>
      </c>
      <c r="AD6" s="1">
        <v>69.2</v>
      </c>
      <c r="AE6" s="1">
        <v>67</v>
      </c>
      <c r="AF6" s="1" t="s">
        <v>94</v>
      </c>
      <c r="AG6" s="1">
        <v>4</v>
      </c>
      <c r="AH6" s="1">
        <v>47.5</v>
      </c>
      <c r="AI6" s="1" t="s">
        <v>87</v>
      </c>
      <c r="AJ6" s="1">
        <v>1.39</v>
      </c>
      <c r="AK6" s="1" t="s">
        <v>118</v>
      </c>
      <c r="AL6" s="1" t="s">
        <v>96</v>
      </c>
      <c r="AM6" s="1" t="s">
        <v>96</v>
      </c>
      <c r="AN6" s="1" t="s">
        <v>87</v>
      </c>
      <c r="AO6" s="1" t="s">
        <v>99</v>
      </c>
      <c r="AP6" s="1" t="s">
        <v>100</v>
      </c>
      <c r="AQ6" s="1">
        <v>12</v>
      </c>
      <c r="AR6" s="1">
        <v>53.3</v>
      </c>
      <c r="AS6" s="1">
        <v>57.6</v>
      </c>
      <c r="AT6" s="1" t="s">
        <v>101</v>
      </c>
      <c r="AU6" s="1" t="s">
        <v>87</v>
      </c>
      <c r="AV6" s="1" t="s">
        <v>87</v>
      </c>
      <c r="AW6" s="1" t="s">
        <v>87</v>
      </c>
      <c r="AX6" s="1" t="s">
        <v>87</v>
      </c>
      <c r="AY6" s="1" t="s">
        <v>87</v>
      </c>
      <c r="AZ6" s="1" t="s">
        <v>87</v>
      </c>
      <c r="BA6" s="1" t="s">
        <v>87</v>
      </c>
      <c r="BB6" s="1" t="s">
        <v>87</v>
      </c>
      <c r="BC6" s="1" t="s">
        <v>87</v>
      </c>
      <c r="BD6" s="1" t="s">
        <v>87</v>
      </c>
      <c r="BE6" s="1" t="s">
        <v>87</v>
      </c>
      <c r="BF6" s="1" t="s">
        <v>87</v>
      </c>
      <c r="BG6" s="1" t="s">
        <v>87</v>
      </c>
      <c r="BH6" s="1" t="s">
        <v>139</v>
      </c>
      <c r="BI6" s="1" t="s">
        <v>140</v>
      </c>
      <c r="BJ6" s="1" t="s">
        <v>104</v>
      </c>
      <c r="BK6" s="1">
        <v>0</v>
      </c>
      <c r="BL6" s="1">
        <v>0</v>
      </c>
      <c r="BM6" s="1" t="s">
        <v>105</v>
      </c>
      <c r="BN6" s="1" t="s">
        <v>141</v>
      </c>
      <c r="BO6" s="1" t="s">
        <v>142</v>
      </c>
      <c r="BP6" s="1" t="s">
        <v>87</v>
      </c>
      <c r="BQ6" s="1" t="s">
        <v>87</v>
      </c>
      <c r="BR6" s="1" t="s">
        <v>87</v>
      </c>
      <c r="BS6" s="1" t="s">
        <v>87</v>
      </c>
      <c r="BT6" s="1" t="s">
        <v>87</v>
      </c>
      <c r="BU6" s="1" t="s">
        <v>108</v>
      </c>
      <c r="BV6" s="1" t="s">
        <v>87</v>
      </c>
      <c r="BW6" s="1" t="s">
        <v>109</v>
      </c>
      <c r="BX6" s="1" t="s">
        <v>143</v>
      </c>
      <c r="BY6" s="1" t="s">
        <v>87</v>
      </c>
      <c r="BZ6" s="1" t="s">
        <v>144</v>
      </c>
      <c r="CA6" s="1" t="s">
        <v>124</v>
      </c>
      <c r="CB6" s="1" t="s">
        <v>87</v>
      </c>
      <c r="CC6" s="1" t="s">
        <v>87</v>
      </c>
      <c r="CD6" s="1" t="s">
        <v>87</v>
      </c>
      <c r="CE6" s="1" t="s">
        <v>87</v>
      </c>
    </row>
    <row r="7">
      <c r="A7" s="1">
        <v>5</v>
      </c>
      <c r="B7" s="1" t="s">
        <v>84</v>
      </c>
      <c r="C7" s="2">
        <f>=HYPERLINK("https://i.stonehdfile.com/stoneimage?s=67fe8fe6-7591-4b34-a76c-2aefaac2e582","Image")</f>
      </c>
      <c r="D7" s="2">
        <f>=HYPERLINK("https://dna.stonehdfile.com/hd/viewhd.html?d=d12dcf97-6f5d-4034-a74e-6939b4d17957","View360")</f>
      </c>
      <c r="E7" s="2">
        <f>=HYPERLINK("https://i.stonehdfile.com/Certificate?s=67fe8fe6-7591-4b34-a76c-2aefaac2e582","GIA")</f>
      </c>
      <c r="F7" s="2">
        <f>=HYPERLINK("https://i.stonehdfile.com/DNAReport?s=67fe8fe6-7591-4b34-a76c-2aefaac2e582","DNA")</f>
      </c>
      <c r="G7" s="2">
        <f>=HYPERLINK("https://www.gia.edu/report-check?reportno=******2661","Verify")</f>
      </c>
      <c r="H7" s="1" t="s">
        <v>145</v>
      </c>
      <c r="I7" s="1" t="s">
        <v>86</v>
      </c>
      <c r="J7" s="1">
        <v>1.5</v>
      </c>
      <c r="K7" s="1">
        <v>3</v>
      </c>
      <c r="L7" s="1">
        <v>8800</v>
      </c>
      <c r="M7" s="1">
        <v>5006</v>
      </c>
      <c r="N7" s="1">
        <v>7509</v>
      </c>
      <c r="O7" s="1">
        <v>-43.11</v>
      </c>
      <c r="P7" s="1">
        <v>0</v>
      </c>
      <c r="Q7" s="1" t="s">
        <v>87</v>
      </c>
      <c r="R7" s="1">
        <v>0</v>
      </c>
      <c r="S7" s="1" t="s">
        <v>87</v>
      </c>
      <c r="T7" s="1" t="s">
        <v>87</v>
      </c>
      <c r="U7" s="1" t="s">
        <v>137</v>
      </c>
      <c r="V7" s="1" t="s">
        <v>87</v>
      </c>
      <c r="W7" s="1" t="s">
        <v>146</v>
      </c>
      <c r="X7" s="1" t="s">
        <v>87</v>
      </c>
      <c r="Y7" s="1" t="s">
        <v>90</v>
      </c>
      <c r="Z7" s="1" t="s">
        <v>91</v>
      </c>
      <c r="AA7" s="1" t="s">
        <v>92</v>
      </c>
      <c r="AB7" s="1" t="s">
        <v>87</v>
      </c>
      <c r="AC7" s="1" t="s">
        <v>147</v>
      </c>
      <c r="AD7" s="1">
        <v>71.6</v>
      </c>
      <c r="AE7" s="1">
        <v>68</v>
      </c>
      <c r="AF7" s="1" t="s">
        <v>94</v>
      </c>
      <c r="AG7" s="1">
        <v>4</v>
      </c>
      <c r="AH7" s="1">
        <v>45.1</v>
      </c>
      <c r="AI7" s="1" t="s">
        <v>87</v>
      </c>
      <c r="AJ7" s="1">
        <v>1.42</v>
      </c>
      <c r="AK7" s="1" t="s">
        <v>118</v>
      </c>
      <c r="AL7" s="1" t="s">
        <v>97</v>
      </c>
      <c r="AM7" s="1" t="s">
        <v>96</v>
      </c>
      <c r="AN7" s="1" t="s">
        <v>148</v>
      </c>
      <c r="AO7" s="1" t="s">
        <v>99</v>
      </c>
      <c r="AP7" s="1" t="s">
        <v>100</v>
      </c>
      <c r="AQ7" s="1">
        <v>13.8</v>
      </c>
      <c r="AR7" s="1">
        <v>53.8</v>
      </c>
      <c r="AS7" s="1">
        <v>60.5</v>
      </c>
      <c r="AT7" s="1" t="s">
        <v>101</v>
      </c>
      <c r="AU7" s="1" t="s">
        <v>87</v>
      </c>
      <c r="AV7" s="1" t="s">
        <v>87</v>
      </c>
      <c r="AW7" s="1" t="s">
        <v>87</v>
      </c>
      <c r="AX7" s="1" t="s">
        <v>87</v>
      </c>
      <c r="AY7" s="1" t="s">
        <v>87</v>
      </c>
      <c r="AZ7" s="1" t="s">
        <v>87</v>
      </c>
      <c r="BA7" s="1" t="s">
        <v>87</v>
      </c>
      <c r="BB7" s="1" t="s">
        <v>87</v>
      </c>
      <c r="BC7" s="1" t="s">
        <v>87</v>
      </c>
      <c r="BD7" s="1" t="s">
        <v>87</v>
      </c>
      <c r="BE7" s="1" t="s">
        <v>87</v>
      </c>
      <c r="BF7" s="1" t="s">
        <v>87</v>
      </c>
      <c r="BG7" s="1" t="s">
        <v>87</v>
      </c>
      <c r="BH7" s="1" t="s">
        <v>149</v>
      </c>
      <c r="BI7" s="1" t="s">
        <v>140</v>
      </c>
      <c r="BJ7" s="1" t="s">
        <v>104</v>
      </c>
      <c r="BK7" s="1">
        <v>0</v>
      </c>
      <c r="BL7" s="1">
        <v>0</v>
      </c>
      <c r="BM7" s="1" t="s">
        <v>105</v>
      </c>
      <c r="BN7" s="1" t="s">
        <v>150</v>
      </c>
      <c r="BO7" s="1" t="s">
        <v>151</v>
      </c>
      <c r="BP7" s="1" t="s">
        <v>87</v>
      </c>
      <c r="BQ7" s="1" t="s">
        <v>87</v>
      </c>
      <c r="BR7" s="1" t="s">
        <v>87</v>
      </c>
      <c r="BS7" s="1" t="s">
        <v>152</v>
      </c>
      <c r="BT7" s="1" t="s">
        <v>87</v>
      </c>
      <c r="BU7" s="1" t="s">
        <v>108</v>
      </c>
      <c r="BV7" s="1" t="s">
        <v>87</v>
      </c>
      <c r="BW7" s="1" t="s">
        <v>109</v>
      </c>
      <c r="BX7" s="1" t="s">
        <v>153</v>
      </c>
      <c r="BY7" s="1" t="s">
        <v>87</v>
      </c>
      <c r="BZ7" s="1" t="s">
        <v>154</v>
      </c>
      <c r="CA7" s="1" t="s">
        <v>155</v>
      </c>
      <c r="CB7" s="1" t="s">
        <v>113</v>
      </c>
      <c r="CC7" s="1" t="s">
        <v>87</v>
      </c>
      <c r="CD7" s="1" t="s">
        <v>87</v>
      </c>
      <c r="CE7" s="1" t="s">
        <v>87</v>
      </c>
    </row>
    <row r="8">
      <c r="A8" s="1">
        <v>6</v>
      </c>
      <c r="B8" s="1" t="s">
        <v>84</v>
      </c>
      <c r="C8" s="2">
        <f>=HYPERLINK("https://i.stonehdfile.com/stoneimage?s=e66d25d0-5e22-4580-9275-df8d196d3aa8","Image")</f>
      </c>
      <c r="D8" s="2">
        <f>=HYPERLINK("https://dna.stonehdfile.com/hd/viewhd.html?d=8454adc9-01f7-4486-b4f8-ea5beefebd19","View360")</f>
      </c>
      <c r="E8" s="2">
        <f>=HYPERLINK("https://i.stonehdfile.com/Certificate?s=e66d25d0-5e22-4580-9275-df8d196d3aa8","GIA")</f>
      </c>
      <c r="F8" s="2">
        <f>=HYPERLINK("https://i.stonehdfile.com/DNAReport?s=e66d25d0-5e22-4580-9275-df8d196d3aa8","DNA")</f>
      </c>
      <c r="G8" s="2">
        <f>=HYPERLINK("https://www.gia.edu/report-check?reportno=******9332","Verify")</f>
      </c>
      <c r="H8" s="1" t="s">
        <v>156</v>
      </c>
      <c r="I8" s="1" t="s">
        <v>86</v>
      </c>
      <c r="J8" s="1">
        <v>1.71</v>
      </c>
      <c r="K8" s="1">
        <v>5</v>
      </c>
      <c r="L8" s="1">
        <v>8800</v>
      </c>
      <c r="M8" s="1">
        <v>6972</v>
      </c>
      <c r="N8" s="1">
        <v>11922.12</v>
      </c>
      <c r="O8" s="1">
        <v>-20.77</v>
      </c>
      <c r="P8" s="1">
        <v>0</v>
      </c>
      <c r="Q8" s="1" t="s">
        <v>87</v>
      </c>
      <c r="R8" s="1">
        <v>0</v>
      </c>
      <c r="S8" s="1" t="s">
        <v>87</v>
      </c>
      <c r="T8" s="1" t="s">
        <v>87</v>
      </c>
      <c r="U8" s="1" t="s">
        <v>137</v>
      </c>
      <c r="V8" s="1" t="s">
        <v>87</v>
      </c>
      <c r="W8" s="1" t="s">
        <v>89</v>
      </c>
      <c r="X8" s="1" t="s">
        <v>87</v>
      </c>
      <c r="Y8" s="1" t="s">
        <v>90</v>
      </c>
      <c r="Z8" s="1" t="s">
        <v>90</v>
      </c>
      <c r="AA8" s="1" t="s">
        <v>92</v>
      </c>
      <c r="AB8" s="1" t="s">
        <v>87</v>
      </c>
      <c r="AC8" s="1" t="s">
        <v>157</v>
      </c>
      <c r="AD8" s="1">
        <v>67.4</v>
      </c>
      <c r="AE8" s="1">
        <v>67</v>
      </c>
      <c r="AF8" s="1" t="s">
        <v>94</v>
      </c>
      <c r="AG8" s="1">
        <v>2.1</v>
      </c>
      <c r="AH8" s="1">
        <v>48.6</v>
      </c>
      <c r="AI8" s="1" t="s">
        <v>87</v>
      </c>
      <c r="AJ8" s="1">
        <v>1.38</v>
      </c>
      <c r="AK8" s="1" t="s">
        <v>118</v>
      </c>
      <c r="AL8" s="1" t="s">
        <v>96</v>
      </c>
      <c r="AM8" s="1" t="s">
        <v>96</v>
      </c>
      <c r="AN8" s="1" t="s">
        <v>98</v>
      </c>
      <c r="AO8" s="1" t="s">
        <v>99</v>
      </c>
      <c r="AP8" s="1" t="s">
        <v>100</v>
      </c>
      <c r="AQ8" s="1">
        <v>12.4</v>
      </c>
      <c r="AR8" s="1">
        <v>52.9</v>
      </c>
      <c r="AS8" s="1">
        <v>59.5</v>
      </c>
      <c r="AT8" s="1" t="s">
        <v>101</v>
      </c>
      <c r="AU8" s="1" t="s">
        <v>87</v>
      </c>
      <c r="AV8" s="1" t="s">
        <v>87</v>
      </c>
      <c r="AW8" s="1" t="s">
        <v>87</v>
      </c>
      <c r="AX8" s="1" t="s">
        <v>87</v>
      </c>
      <c r="AY8" s="1" t="s">
        <v>87</v>
      </c>
      <c r="AZ8" s="1" t="s">
        <v>87</v>
      </c>
      <c r="BA8" s="1" t="s">
        <v>87</v>
      </c>
      <c r="BB8" s="1" t="s">
        <v>87</v>
      </c>
      <c r="BC8" s="1" t="s">
        <v>87</v>
      </c>
      <c r="BD8" s="1" t="s">
        <v>87</v>
      </c>
      <c r="BE8" s="1" t="s">
        <v>87</v>
      </c>
      <c r="BF8" s="1" t="s">
        <v>87</v>
      </c>
      <c r="BG8" s="1" t="s">
        <v>87</v>
      </c>
      <c r="BH8" s="1" t="s">
        <v>149</v>
      </c>
      <c r="BI8" s="1" t="s">
        <v>158</v>
      </c>
      <c r="BJ8" s="1" t="s">
        <v>104</v>
      </c>
      <c r="BK8" s="1">
        <v>0</v>
      </c>
      <c r="BL8" s="1">
        <v>0</v>
      </c>
      <c r="BM8" s="1" t="s">
        <v>105</v>
      </c>
      <c r="BN8" s="1" t="s">
        <v>159</v>
      </c>
      <c r="BO8" s="1" t="s">
        <v>160</v>
      </c>
      <c r="BP8" s="1" t="s">
        <v>87</v>
      </c>
      <c r="BQ8" s="1" t="s">
        <v>87</v>
      </c>
      <c r="BR8" s="1" t="s">
        <v>87</v>
      </c>
      <c r="BS8" s="1" t="s">
        <v>87</v>
      </c>
      <c r="BT8" s="1" t="s">
        <v>87</v>
      </c>
      <c r="BU8" s="1" t="s">
        <v>108</v>
      </c>
      <c r="BV8" s="1" t="s">
        <v>87</v>
      </c>
      <c r="BW8" s="1" t="s">
        <v>109</v>
      </c>
      <c r="BX8" s="1" t="s">
        <v>122</v>
      </c>
      <c r="BY8" s="1" t="s">
        <v>87</v>
      </c>
      <c r="BZ8" s="1" t="s">
        <v>161</v>
      </c>
      <c r="CA8" s="1" t="s">
        <v>162</v>
      </c>
      <c r="CB8" s="1" t="s">
        <v>87</v>
      </c>
      <c r="CC8" s="1" t="s">
        <v>87</v>
      </c>
      <c r="CD8" s="1" t="s">
        <v>87</v>
      </c>
      <c r="CE8" s="1" t="s">
        <v>87</v>
      </c>
    </row>
    <row r="9">
      <c r="A9" s="1">
        <v>7</v>
      </c>
      <c r="B9" s="1" t="s">
        <v>84</v>
      </c>
      <c r="C9" s="2">
        <f>=HYPERLINK("https://i.stonehdfile.com/stoneimage?s=2747220d-0db4-4a9a-a369-34eb048ac811","Image")</f>
      </c>
      <c r="D9" s="2">
        <f>=HYPERLINK("https://dna.stonehdfile.com/hd/viewhd.html?d=55116740-2a39-4755-a368-2e440547921b","View360")</f>
      </c>
      <c r="E9" s="2">
        <f>=HYPERLINK("https://i.stonehdfile.com/Certificate?s=2747220d-0db4-4a9a-a369-34eb048ac811","GIA")</f>
      </c>
      <c r="F9" s="2">
        <f>=HYPERLINK("https://i.stonehdfile.com/DNAReport?s=2747220d-0db4-4a9a-a369-34eb048ac811","DNA")</f>
      </c>
      <c r="G9" s="2">
        <f>=HYPERLINK("https://www.gia.edu/report-check?reportno=******5713","Verify")</f>
      </c>
      <c r="H9" s="1" t="s">
        <v>163</v>
      </c>
      <c r="I9" s="1" t="s">
        <v>86</v>
      </c>
      <c r="J9" s="1">
        <v>2.04</v>
      </c>
      <c r="K9" s="1">
        <v>0</v>
      </c>
      <c r="L9" s="1">
        <v>18000</v>
      </c>
      <c r="M9" s="1">
        <v>12109</v>
      </c>
      <c r="N9" s="1">
        <v>24702.36</v>
      </c>
      <c r="O9" s="1">
        <v>-32.73</v>
      </c>
      <c r="P9" s="1">
        <v>0</v>
      </c>
      <c r="Q9" s="1" t="s">
        <v>87</v>
      </c>
      <c r="R9" s="1">
        <v>0</v>
      </c>
      <c r="S9" s="1" t="s">
        <v>87</v>
      </c>
      <c r="T9" s="1" t="s">
        <v>87</v>
      </c>
      <c r="U9" s="1" t="s">
        <v>164</v>
      </c>
      <c r="V9" s="1" t="s">
        <v>87</v>
      </c>
      <c r="W9" s="1" t="s">
        <v>127</v>
      </c>
      <c r="X9" s="1" t="s">
        <v>87</v>
      </c>
      <c r="Y9" s="1" t="s">
        <v>90</v>
      </c>
      <c r="Z9" s="1" t="s">
        <v>90</v>
      </c>
      <c r="AA9" s="1" t="s">
        <v>92</v>
      </c>
      <c r="AB9" s="1" t="s">
        <v>87</v>
      </c>
      <c r="AC9" s="1" t="s">
        <v>165</v>
      </c>
      <c r="AD9" s="1">
        <v>66.6</v>
      </c>
      <c r="AE9" s="1">
        <v>67</v>
      </c>
      <c r="AF9" s="1" t="s">
        <v>94</v>
      </c>
      <c r="AG9" s="1">
        <v>2.7</v>
      </c>
      <c r="AH9" s="1">
        <v>48.1</v>
      </c>
      <c r="AI9" s="1" t="s">
        <v>87</v>
      </c>
      <c r="AJ9" s="1">
        <v>1.36</v>
      </c>
      <c r="AK9" s="1" t="s">
        <v>118</v>
      </c>
      <c r="AL9" s="1" t="s">
        <v>96</v>
      </c>
      <c r="AM9" s="1" t="s">
        <v>96</v>
      </c>
      <c r="AN9" s="1" t="s">
        <v>87</v>
      </c>
      <c r="AO9" s="1" t="s">
        <v>99</v>
      </c>
      <c r="AP9" s="1" t="s">
        <v>100</v>
      </c>
      <c r="AQ9" s="1">
        <v>13</v>
      </c>
      <c r="AR9" s="1">
        <v>51</v>
      </c>
      <c r="AS9" s="1">
        <v>57</v>
      </c>
      <c r="AT9" s="1" t="s">
        <v>101</v>
      </c>
      <c r="AU9" s="1" t="s">
        <v>87</v>
      </c>
      <c r="AV9" s="1" t="s">
        <v>87</v>
      </c>
      <c r="AW9" s="1" t="s">
        <v>87</v>
      </c>
      <c r="AX9" s="1" t="s">
        <v>87</v>
      </c>
      <c r="AY9" s="1" t="s">
        <v>87</v>
      </c>
      <c r="AZ9" s="1" t="s">
        <v>87</v>
      </c>
      <c r="BA9" s="1" t="s">
        <v>87</v>
      </c>
      <c r="BB9" s="1" t="s">
        <v>87</v>
      </c>
      <c r="BC9" s="1" t="s">
        <v>87</v>
      </c>
      <c r="BD9" s="1" t="s">
        <v>87</v>
      </c>
      <c r="BE9" s="1" t="s">
        <v>87</v>
      </c>
      <c r="BF9" s="1" t="s">
        <v>87</v>
      </c>
      <c r="BG9" s="1" t="s">
        <v>166</v>
      </c>
      <c r="BH9" s="1" t="s">
        <v>149</v>
      </c>
      <c r="BI9" s="1" t="s">
        <v>167</v>
      </c>
      <c r="BJ9" s="1" t="s">
        <v>104</v>
      </c>
      <c r="BK9" s="1">
        <v>0</v>
      </c>
      <c r="BL9" s="1">
        <v>0</v>
      </c>
      <c r="BM9" s="1" t="s">
        <v>105</v>
      </c>
      <c r="BN9" s="1" t="s">
        <v>168</v>
      </c>
      <c r="BO9" s="1" t="s">
        <v>169</v>
      </c>
      <c r="BP9" s="1" t="s">
        <v>87</v>
      </c>
      <c r="BQ9" s="1" t="s">
        <v>87</v>
      </c>
      <c r="BR9" s="1" t="s">
        <v>87</v>
      </c>
      <c r="BS9" s="1" t="s">
        <v>87</v>
      </c>
      <c r="BT9" s="1" t="s">
        <v>87</v>
      </c>
      <c r="BU9" s="1" t="s">
        <v>108</v>
      </c>
      <c r="BV9" s="1" t="s">
        <v>87</v>
      </c>
      <c r="BW9" s="1" t="s">
        <v>109</v>
      </c>
      <c r="BX9" s="1" t="s">
        <v>132</v>
      </c>
      <c r="BY9" s="1" t="s">
        <v>87</v>
      </c>
      <c r="BZ9" s="1" t="s">
        <v>170</v>
      </c>
      <c r="CA9" s="1" t="s">
        <v>171</v>
      </c>
      <c r="CB9" s="1" t="s">
        <v>172</v>
      </c>
      <c r="CC9" s="1" t="s">
        <v>87</v>
      </c>
      <c r="CD9" s="1" t="s">
        <v>87</v>
      </c>
      <c r="CE9" s="1" t="s">
        <v>87</v>
      </c>
    </row>
  </sheetData>
  <autoFilter ref="A2:CE2"/>
  <mergeCells>
    <mergeCell ref="A1:CE1"/>
  </mergeCells>
  <headerFooter/>
</worksheet>
</file>