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lantic\Downloads\"/>
    </mc:Choice>
  </mc:AlternateContent>
  <bookViews>
    <workbookView xWindow="0" yWindow="0" windowWidth="28800" windowHeight="12330" firstSheet="2" activeTab="2"/>
  </bookViews>
  <sheets>
    <sheet name="ROUND 22-06-2023" sheetId="1" state="veryHidden" r:id="rId1"/>
    <sheet name="DOSSIERS 22-06-2023" sheetId="2" state="veryHidden" r:id="rId2"/>
    <sheet name="FANCY_SHAPE 22-06-2023" sheetId="3" r:id="rId3"/>
    <sheet name="FANCY_COLOR 22-06-2023" sheetId="4" state="veryHidden" r:id="rId4"/>
  </sheets>
  <definedNames>
    <definedName name="_xlnm._FilterDatabase" localSheetId="1" hidden="1">'DOSSIERS 22-06-2023'!$A$9:$AX$9</definedName>
    <definedName name="_xlnm._FilterDatabase" localSheetId="3" hidden="1">'FANCY_COLOR 22-06-2023'!$A$9:$AX$9</definedName>
    <definedName name="_xlnm._FilterDatabase" localSheetId="2" hidden="1">'FANCY_SHAPE 22-06-2023'!$A$1:$AX$1</definedName>
    <definedName name="_xlnm._FilterDatabase" localSheetId="0" hidden="1">'ROUND 22-06-2023'!$A$9:$AX$9</definedName>
  </definedNames>
  <calcPr calcId="162913"/>
</workbook>
</file>

<file path=xl/calcChain.xml><?xml version="1.0" encoding="utf-8"?>
<calcChain xmlns="http://schemas.openxmlformats.org/spreadsheetml/2006/main">
  <c r="P43" i="3" l="1"/>
  <c r="O43" i="3"/>
  <c r="N43" i="3"/>
  <c r="P42" i="3"/>
  <c r="O42" i="3"/>
  <c r="N42" i="3"/>
  <c r="P41" i="3"/>
  <c r="O41" i="3"/>
  <c r="N41" i="3"/>
  <c r="P40" i="3"/>
  <c r="O40" i="3"/>
  <c r="N40" i="3"/>
  <c r="P39" i="3"/>
  <c r="O39" i="3"/>
  <c r="N39" i="3"/>
  <c r="P38" i="3"/>
  <c r="O38" i="3"/>
  <c r="N38" i="3"/>
  <c r="P37" i="3"/>
  <c r="O37" i="3"/>
  <c r="N37" i="3"/>
  <c r="P36" i="3"/>
  <c r="O36" i="3"/>
  <c r="N36" i="3"/>
  <c r="P35" i="3"/>
  <c r="O35" i="3"/>
  <c r="N35" i="3"/>
  <c r="P34" i="3"/>
  <c r="O34" i="3"/>
  <c r="N34" i="3"/>
  <c r="P33" i="3"/>
  <c r="O33" i="3"/>
  <c r="N33" i="3"/>
  <c r="P32" i="3"/>
  <c r="O32" i="3"/>
  <c r="N32" i="3"/>
  <c r="P31" i="3"/>
  <c r="O31" i="3"/>
  <c r="N31" i="3"/>
  <c r="P30" i="3"/>
  <c r="O30" i="3"/>
  <c r="N30" i="3"/>
  <c r="P29" i="3"/>
  <c r="O29" i="3"/>
  <c r="N29" i="3"/>
  <c r="P28" i="3"/>
  <c r="O28" i="3"/>
  <c r="N28" i="3"/>
  <c r="P27" i="3"/>
  <c r="O27" i="3"/>
  <c r="N27" i="3"/>
  <c r="P26" i="3"/>
  <c r="O26" i="3"/>
  <c r="N26" i="3"/>
  <c r="P25" i="3"/>
  <c r="O25" i="3"/>
  <c r="N25" i="3"/>
  <c r="P24" i="3"/>
  <c r="O24" i="3"/>
  <c r="N24" i="3"/>
  <c r="P23" i="3"/>
  <c r="O23" i="3"/>
  <c r="N23" i="3"/>
  <c r="P22" i="3"/>
  <c r="O22" i="3"/>
  <c r="N22" i="3"/>
  <c r="P21" i="3"/>
  <c r="O21" i="3"/>
  <c r="N21" i="3"/>
  <c r="P20" i="3"/>
  <c r="O20" i="3"/>
  <c r="N20" i="3"/>
  <c r="P19" i="3"/>
  <c r="O19" i="3"/>
  <c r="N19" i="3"/>
  <c r="P18" i="3"/>
  <c r="O18" i="3"/>
  <c r="N18" i="3"/>
  <c r="P17" i="3"/>
  <c r="O17" i="3"/>
  <c r="N17" i="3"/>
  <c r="P16" i="3"/>
  <c r="O16" i="3"/>
  <c r="N16" i="3"/>
  <c r="P15" i="3" l="1"/>
  <c r="O15" i="3"/>
  <c r="N15" i="3"/>
  <c r="P14" i="3"/>
  <c r="O14" i="3"/>
  <c r="N14" i="3"/>
  <c r="P13" i="3"/>
  <c r="O13" i="3"/>
  <c r="N13" i="3"/>
  <c r="P12" i="3"/>
  <c r="O12" i="3"/>
  <c r="N12" i="3"/>
  <c r="P11" i="3"/>
  <c r="O11" i="3"/>
  <c r="N11" i="3"/>
  <c r="P10" i="3"/>
  <c r="O10" i="3"/>
  <c r="N10" i="3"/>
  <c r="P9" i="3"/>
  <c r="O9" i="3"/>
  <c r="N9" i="3"/>
  <c r="P8" i="3"/>
  <c r="O8" i="3"/>
  <c r="N8" i="3"/>
  <c r="P7" i="3"/>
  <c r="O7" i="3"/>
  <c r="N7" i="3"/>
  <c r="P6" i="3" l="1"/>
  <c r="O6" i="3"/>
  <c r="N6" i="3"/>
  <c r="P5" i="3"/>
  <c r="O5" i="3"/>
  <c r="N5" i="3"/>
  <c r="P4" i="3"/>
  <c r="O4" i="3"/>
  <c r="N4" i="3"/>
  <c r="P3" i="3"/>
  <c r="O3" i="3"/>
  <c r="N3" i="3"/>
  <c r="P2" i="3"/>
  <c r="O2" i="3"/>
  <c r="N2" i="3"/>
</calcChain>
</file>

<file path=xl/sharedStrings.xml><?xml version="1.0" encoding="utf-8"?>
<sst xmlns="http://schemas.openxmlformats.org/spreadsheetml/2006/main" count="1892" uniqueCount="493">
  <si>
    <t>Sheetal Manufacturing Company Pvt. Ltd.</t>
  </si>
  <si>
    <t>CC-3100, C-Wing, Bharat Diamond Bourse,Bandra Kurla Complex, Bandra (E)</t>
  </si>
  <si>
    <t xml:space="preserve">Telephone : + 91-22-6181 5300 / + 91-22-6181 5333 Fax: + 91-22-6181 5353 </t>
  </si>
  <si>
    <t>Email:  reception.mumbai@sheetals.net</t>
  </si>
  <si>
    <t>Sr.No</t>
  </si>
  <si>
    <t>WeightGroup</t>
  </si>
  <si>
    <t>StoneID</t>
  </si>
  <si>
    <t>Carat</t>
  </si>
  <si>
    <t>Shape</t>
  </si>
  <si>
    <t>Color</t>
  </si>
  <si>
    <t>ColorDescription</t>
  </si>
  <si>
    <t>Clarity</t>
  </si>
  <si>
    <t>Cut</t>
  </si>
  <si>
    <t>Polish</t>
  </si>
  <si>
    <t>Symmetry</t>
  </si>
  <si>
    <t>Lab</t>
  </si>
  <si>
    <t>Digital Cert</t>
  </si>
  <si>
    <t>Image</t>
  </si>
  <si>
    <t>Video</t>
  </si>
  <si>
    <t>Certificate</t>
  </si>
  <si>
    <t>Rap$</t>
  </si>
  <si>
    <t>Disc%</t>
  </si>
  <si>
    <t>Final$/cts</t>
  </si>
  <si>
    <t>Final$/pcs</t>
  </si>
  <si>
    <t>Fluorescence</t>
  </si>
  <si>
    <t>Location</t>
  </si>
  <si>
    <t>Hue</t>
  </si>
  <si>
    <t>Milky</t>
  </si>
  <si>
    <t>Cavity</t>
  </si>
  <si>
    <t>EyeClean</t>
  </si>
  <si>
    <t>BIT</t>
  </si>
  <si>
    <t>BIC</t>
  </si>
  <si>
    <t>BOC</t>
  </si>
  <si>
    <t>WIT</t>
  </si>
  <si>
    <t>WIC</t>
  </si>
  <si>
    <t>WOC</t>
  </si>
  <si>
    <t>Keytosymbols</t>
  </si>
  <si>
    <t>Ratio</t>
  </si>
  <si>
    <t>Length</t>
  </si>
  <si>
    <t>Width</t>
  </si>
  <si>
    <t>Depth</t>
  </si>
  <si>
    <t>Girdle%</t>
  </si>
  <si>
    <t>Table%</t>
  </si>
  <si>
    <t>Depth%</t>
  </si>
  <si>
    <t>CrnAng</t>
  </si>
  <si>
    <t>CrnHt</t>
  </si>
  <si>
    <t>PavAng</t>
  </si>
  <si>
    <t>PavHt</t>
  </si>
  <si>
    <t>StrLen</t>
  </si>
  <si>
    <t>GirdleCon</t>
  </si>
  <si>
    <t>FancyColor</t>
  </si>
  <si>
    <t>AvgRate</t>
  </si>
  <si>
    <t>Tracr ID</t>
  </si>
  <si>
    <t>EverLedger</t>
  </si>
  <si>
    <t>1.50 - 1.99</t>
  </si>
  <si>
    <t>FMF654615</t>
  </si>
  <si>
    <t>Oval</t>
  </si>
  <si>
    <t>H</t>
  </si>
  <si>
    <t>SI1</t>
  </si>
  <si>
    <t/>
  </si>
  <si>
    <t>EX</t>
  </si>
  <si>
    <t>GIA</t>
  </si>
  <si>
    <t>NO</t>
  </si>
  <si>
    <t>NON</t>
  </si>
  <si>
    <t>INDIA</t>
  </si>
  <si>
    <t>WH</t>
  </si>
  <si>
    <t>YES</t>
  </si>
  <si>
    <t>BIT1</t>
  </si>
  <si>
    <t>--</t>
  </si>
  <si>
    <t>WIT0</t>
  </si>
  <si>
    <t>WOC0</t>
  </si>
  <si>
    <t>Crystal, Feather, Cloud, Needle</t>
  </si>
  <si>
    <t>1.37</t>
  </si>
  <si>
    <t>6.76</t>
  </si>
  <si>
    <t>9.23</t>
  </si>
  <si>
    <t>4.23</t>
  </si>
  <si>
    <t>4.5</t>
  </si>
  <si>
    <t>62</t>
  </si>
  <si>
    <t>62.6</t>
  </si>
  <si>
    <t>38.65</t>
  </si>
  <si>
    <t>15.36</t>
  </si>
  <si>
    <t>39.53</t>
  </si>
  <si>
    <t>42.52</t>
  </si>
  <si>
    <t>0</t>
  </si>
  <si>
    <t>FMF650386</t>
  </si>
  <si>
    <t>VS2</t>
  </si>
  <si>
    <t>BIT0</t>
  </si>
  <si>
    <t>WIC0</t>
  </si>
  <si>
    <t>Crystal, Cloud, Feather, Needle</t>
  </si>
  <si>
    <t>1.40</t>
  </si>
  <si>
    <t>6.62</t>
  </si>
  <si>
    <t>9.24</t>
  </si>
  <si>
    <t>4.13</t>
  </si>
  <si>
    <t>60</t>
  </si>
  <si>
    <t>62.4</t>
  </si>
  <si>
    <t>35.59</t>
  </si>
  <si>
    <t>14.20</t>
  </si>
  <si>
    <t>40.50</t>
  </si>
  <si>
    <t>43.78</t>
  </si>
  <si>
    <t>clgs4tn1i005009wou5132mu3</t>
  </si>
  <si>
    <t>FMF651243</t>
  </si>
  <si>
    <t>G</t>
  </si>
  <si>
    <t>FNT</t>
  </si>
  <si>
    <t>Feather, Crystal, Cloud, Needle</t>
  </si>
  <si>
    <t>1.49</t>
  </si>
  <si>
    <t>6.54</t>
  </si>
  <si>
    <t>9.76</t>
  </si>
  <si>
    <t>3.80</t>
  </si>
  <si>
    <t>3.5</t>
  </si>
  <si>
    <t>61</t>
  </si>
  <si>
    <t>58</t>
  </si>
  <si>
    <t>33.47</t>
  </si>
  <si>
    <t>12.90</t>
  </si>
  <si>
    <t>38.47</t>
  </si>
  <si>
    <t>41.44</t>
  </si>
  <si>
    <t>cli1yzjfs000v0a03syf9ikke</t>
  </si>
  <si>
    <t>FMF647745</t>
  </si>
  <si>
    <t>E</t>
  </si>
  <si>
    <t>VVS2</t>
  </si>
  <si>
    <t>VG</t>
  </si>
  <si>
    <t>Needle, Pinpoint</t>
  </si>
  <si>
    <t>1.50</t>
  </si>
  <si>
    <t>6.13</t>
  </si>
  <si>
    <t>9.21</t>
  </si>
  <si>
    <t>3.92</t>
  </si>
  <si>
    <t>57</t>
  </si>
  <si>
    <t>63.9</t>
  </si>
  <si>
    <t>38.63</t>
  </si>
  <si>
    <t>17.03</t>
  </si>
  <si>
    <t>38.00</t>
  </si>
  <si>
    <t>39.57</t>
  </si>
  <si>
    <t>Faceted</t>
  </si>
  <si>
    <t>clfsiwshy00980b05hd0emwe0</t>
  </si>
  <si>
    <t>RF106145</t>
  </si>
  <si>
    <t>F</t>
  </si>
  <si>
    <t>VS1</t>
  </si>
  <si>
    <t>Crystal, Cloud, Needle</t>
  </si>
  <si>
    <t>1.39</t>
  </si>
  <si>
    <t>6.42</t>
  </si>
  <si>
    <t>8.9</t>
  </si>
  <si>
    <t>4.05</t>
  </si>
  <si>
    <t>63.2</t>
  </si>
  <si>
    <t>37.45</t>
  </si>
  <si>
    <t>14.72</t>
  </si>
  <si>
    <t>40.53</t>
  </si>
  <si>
    <t>43.83</t>
  </si>
  <si>
    <t>3.00 - 3.49</t>
  </si>
  <si>
    <t>GAF00018</t>
  </si>
  <si>
    <t>Princess</t>
  </si>
  <si>
    <t>I</t>
  </si>
  <si>
    <t>HONGKONG</t>
  </si>
  <si>
    <t>Crystal, Feather, Pinpoint</t>
  </si>
  <si>
    <t>1.04</t>
  </si>
  <si>
    <t>7.9</t>
  </si>
  <si>
    <t>8.2</t>
  </si>
  <si>
    <t>5.87</t>
  </si>
  <si>
    <t>73</t>
  </si>
  <si>
    <t>74.3</t>
  </si>
  <si>
    <t>0.00</t>
  </si>
  <si>
    <t>P</t>
  </si>
  <si>
    <t>2.00 - 2.49</t>
  </si>
  <si>
    <t>FMF602357</t>
  </si>
  <si>
    <t>1.00</t>
  </si>
  <si>
    <t>6.93</t>
  </si>
  <si>
    <t>6.94</t>
  </si>
  <si>
    <t>5.14</t>
  </si>
  <si>
    <t>74.2</t>
  </si>
  <si>
    <t>41.79</t>
  </si>
  <si>
    <t>10.27</t>
  </si>
  <si>
    <t>58.66</t>
  </si>
  <si>
    <t>61.22</t>
  </si>
  <si>
    <t>RF97012</t>
  </si>
  <si>
    <t>Cloud, Feather, Crystal, Needle</t>
  </si>
  <si>
    <t>6.77</t>
  </si>
  <si>
    <t>6.79</t>
  </si>
  <si>
    <t>5.08</t>
  </si>
  <si>
    <t>71</t>
  </si>
  <si>
    <t>75</t>
  </si>
  <si>
    <t>44.99</t>
  </si>
  <si>
    <t>13.07</t>
  </si>
  <si>
    <t>59.18</t>
  </si>
  <si>
    <t>58.11</t>
  </si>
  <si>
    <t>RF106861</t>
  </si>
  <si>
    <t>SI2</t>
  </si>
  <si>
    <t>WIT1</t>
  </si>
  <si>
    <t>WOC1</t>
  </si>
  <si>
    <t>Feather, Cloud, Crystal, Needle</t>
  </si>
  <si>
    <t>1.01</t>
  </si>
  <si>
    <t>6.88</t>
  </si>
  <si>
    <t>70</t>
  </si>
  <si>
    <t>74.6</t>
  </si>
  <si>
    <t>44.56</t>
  </si>
  <si>
    <t>12.71</t>
  </si>
  <si>
    <t>56.45</t>
  </si>
  <si>
    <t>59.42</t>
  </si>
  <si>
    <t>FMF629328</t>
  </si>
  <si>
    <t>U.S.A</t>
  </si>
  <si>
    <t>6.4</t>
  </si>
  <si>
    <t>6.46</t>
  </si>
  <si>
    <t>4.80</t>
  </si>
  <si>
    <t>44.65</t>
  </si>
  <si>
    <t>12.97</t>
  </si>
  <si>
    <t>62.02</t>
  </si>
  <si>
    <t>58.05</t>
  </si>
  <si>
    <t>FMF573803</t>
  </si>
  <si>
    <t>BIC0</t>
  </si>
  <si>
    <t>Cloud, Crystal</t>
  </si>
  <si>
    <t>6.41</t>
  </si>
  <si>
    <t>4.86</t>
  </si>
  <si>
    <t>75.8</t>
  </si>
  <si>
    <t>13.06</t>
  </si>
  <si>
    <t>58.02</t>
  </si>
  <si>
    <t>58.56</t>
  </si>
  <si>
    <t>FMF580494</t>
  </si>
  <si>
    <t>Pinpoint, Feather</t>
  </si>
  <si>
    <t>6.21</t>
  </si>
  <si>
    <t>4.64</t>
  </si>
  <si>
    <t>45.63</t>
  </si>
  <si>
    <t>13.51</t>
  </si>
  <si>
    <t>60.00</t>
  </si>
  <si>
    <t>57.42</t>
  </si>
  <si>
    <t>somr6v6szeksebxevlph5d7oq</t>
  </si>
  <si>
    <t>FMF639776</t>
  </si>
  <si>
    <t>1.03</t>
  </si>
  <si>
    <t>6.06</t>
  </si>
  <si>
    <t>6.24</t>
  </si>
  <si>
    <t>4.56</t>
  </si>
  <si>
    <t>69</t>
  </si>
  <si>
    <t>75.3</t>
  </si>
  <si>
    <t>46.92</t>
  </si>
  <si>
    <t>57.99</t>
  </si>
  <si>
    <t>56.28</t>
  </si>
  <si>
    <t>GAF00392</t>
  </si>
  <si>
    <t>Feather, Crystal, Needle</t>
  </si>
  <si>
    <t>6.14</t>
  </si>
  <si>
    <t>6.16</t>
  </si>
  <si>
    <t>4.61</t>
  </si>
  <si>
    <t>RF97419</t>
  </si>
  <si>
    <t>Emerald</t>
  </si>
  <si>
    <t>MED</t>
  </si>
  <si>
    <t>Crystal, Feather, Needle</t>
  </si>
  <si>
    <t>1.51</t>
  </si>
  <si>
    <t>8.84</t>
  </si>
  <si>
    <t>3.94</t>
  </si>
  <si>
    <t>64</t>
  </si>
  <si>
    <t>67.1</t>
  </si>
  <si>
    <t>46.35</t>
  </si>
  <si>
    <t>13.56</t>
  </si>
  <si>
    <t>57.34</t>
  </si>
  <si>
    <t>50.02</t>
  </si>
  <si>
    <t>RF94069</t>
  </si>
  <si>
    <t>Crystal, Feather</t>
  </si>
  <si>
    <t>8.18</t>
  </si>
  <si>
    <t>5.98</t>
  </si>
  <si>
    <t>4.07</t>
  </si>
  <si>
    <t>63</t>
  </si>
  <si>
    <t>68.1</t>
  </si>
  <si>
    <t>49.98</t>
  </si>
  <si>
    <t>15.37</t>
  </si>
  <si>
    <t>57.97</t>
  </si>
  <si>
    <t>48.61</t>
  </si>
  <si>
    <t>FMF637838</t>
  </si>
  <si>
    <t>VVS1</t>
  </si>
  <si>
    <t>Pinpoint</t>
  </si>
  <si>
    <t>5.77</t>
  </si>
  <si>
    <t>3.89</t>
  </si>
  <si>
    <t>67.4</t>
  </si>
  <si>
    <t>46.03</t>
  </si>
  <si>
    <t>13.71</t>
  </si>
  <si>
    <t>56.17</t>
  </si>
  <si>
    <t>49.86</t>
  </si>
  <si>
    <t>FMF654814</t>
  </si>
  <si>
    <t>1.38</t>
  </si>
  <si>
    <t>5.65</t>
  </si>
  <si>
    <t>7.78</t>
  </si>
  <si>
    <t>3.91</t>
  </si>
  <si>
    <t>5</t>
  </si>
  <si>
    <t>69.1</t>
  </si>
  <si>
    <t>49.57</t>
  </si>
  <si>
    <t>14.05</t>
  </si>
  <si>
    <t>58.63</t>
  </si>
  <si>
    <t>50.09</t>
  </si>
  <si>
    <t>RF106116</t>
  </si>
  <si>
    <t>1.41</t>
  </si>
  <si>
    <t>5.64</t>
  </si>
  <si>
    <t>7.94</t>
  </si>
  <si>
    <t>3.78</t>
  </si>
  <si>
    <t>13.76</t>
  </si>
  <si>
    <t>57.41</t>
  </si>
  <si>
    <t>50.24</t>
  </si>
  <si>
    <t>FMF640080</t>
  </si>
  <si>
    <t>5.35</t>
  </si>
  <si>
    <t>8.07</t>
  </si>
  <si>
    <t>3.64</t>
  </si>
  <si>
    <t>44.02</t>
  </si>
  <si>
    <t>57.30</t>
  </si>
  <si>
    <t>49.89</t>
  </si>
  <si>
    <t>FMF583503</t>
  </si>
  <si>
    <t>BOC0</t>
  </si>
  <si>
    <t>7.62</t>
  </si>
  <si>
    <t>5.45</t>
  </si>
  <si>
    <t>3.69</t>
  </si>
  <si>
    <t>67.7</t>
  </si>
  <si>
    <t>47.80</t>
  </si>
  <si>
    <t>15.01</t>
  </si>
  <si>
    <t>57.90</t>
  </si>
  <si>
    <t>49.36</t>
  </si>
  <si>
    <t>FMF636944</t>
  </si>
  <si>
    <t>Feather, Needle, Pinpoint</t>
  </si>
  <si>
    <t>1.54</t>
  </si>
  <si>
    <t>5.13</t>
  </si>
  <si>
    <t>3.68</t>
  </si>
  <si>
    <t>71.7</t>
  </si>
  <si>
    <t>53.24</t>
  </si>
  <si>
    <t>15.59</t>
  </si>
  <si>
    <t>56.03</t>
  </si>
  <si>
    <t>FMF621867</t>
  </si>
  <si>
    <t>5.27</t>
  </si>
  <si>
    <t>7.85</t>
  </si>
  <si>
    <t>3.58</t>
  </si>
  <si>
    <t>67.9</t>
  </si>
  <si>
    <t>45.33</t>
  </si>
  <si>
    <t>15.95</t>
  </si>
  <si>
    <t>59.37</t>
  </si>
  <si>
    <t>48.04</t>
  </si>
  <si>
    <t>RF91048</t>
  </si>
  <si>
    <t>Crystal, Twinning Wisp</t>
  </si>
  <si>
    <t>7.58</t>
  </si>
  <si>
    <t>5.44</t>
  </si>
  <si>
    <t>3.76</t>
  </si>
  <si>
    <t>69.2</t>
  </si>
  <si>
    <t>50.48</t>
  </si>
  <si>
    <t>13.65</t>
  </si>
  <si>
    <t>56.25</t>
  </si>
  <si>
    <t>51.63</t>
  </si>
  <si>
    <t>FMF640063</t>
  </si>
  <si>
    <t>1.46</t>
  </si>
  <si>
    <t>5.43</t>
  </si>
  <si>
    <t>7.92</t>
  </si>
  <si>
    <t>3.57</t>
  </si>
  <si>
    <t>65.6</t>
  </si>
  <si>
    <t>45.11</t>
  </si>
  <si>
    <t>14.51</t>
  </si>
  <si>
    <t>58.14</t>
  </si>
  <si>
    <t>48.29</t>
  </si>
  <si>
    <t>FMF611477</t>
  </si>
  <si>
    <t>Feather, Crystal</t>
  </si>
  <si>
    <t>1.45</t>
  </si>
  <si>
    <t>5.21</t>
  </si>
  <si>
    <t>7.54</t>
  </si>
  <si>
    <t>3.71</t>
  </si>
  <si>
    <t>59</t>
  </si>
  <si>
    <t>71.3</t>
  </si>
  <si>
    <t>50.20</t>
  </si>
  <si>
    <t>17.61</t>
  </si>
  <si>
    <t>60.03</t>
  </si>
  <si>
    <t>48.09</t>
  </si>
  <si>
    <t>sxt2wfab3gku5gr5ctsmq7nuk</t>
  </si>
  <si>
    <t>FMF572992</t>
  </si>
  <si>
    <t>7.44</t>
  </si>
  <si>
    <t>5.39</t>
  </si>
  <si>
    <t>3.72</t>
  </si>
  <si>
    <t>68.9</t>
  </si>
  <si>
    <t>51.27</t>
  </si>
  <si>
    <t>15.61</t>
  </si>
  <si>
    <t>55.04</t>
  </si>
  <si>
    <t>48.25</t>
  </si>
  <si>
    <t>GAF00420</t>
  </si>
  <si>
    <t>Cushion BRI</t>
  </si>
  <si>
    <t>1.07</t>
  </si>
  <si>
    <t>7.4</t>
  </si>
  <si>
    <t>7.93</t>
  </si>
  <si>
    <t>4.96</t>
  </si>
  <si>
    <t>RF105237</t>
  </si>
  <si>
    <t>1.05</t>
  </si>
  <si>
    <t>7.26</t>
  </si>
  <si>
    <t>7.64</t>
  </si>
  <si>
    <t>4.98</t>
  </si>
  <si>
    <t>7.5</t>
  </si>
  <si>
    <t>68.5</t>
  </si>
  <si>
    <t>37.47</t>
  </si>
  <si>
    <t>15.03</t>
  </si>
  <si>
    <t>42.32</t>
  </si>
  <si>
    <t>47.88</t>
  </si>
  <si>
    <t>FMF653078</t>
  </si>
  <si>
    <t>CUSHION MB</t>
  </si>
  <si>
    <t>7.02</t>
  </si>
  <si>
    <t>7.04</t>
  </si>
  <si>
    <t>68.4</t>
  </si>
  <si>
    <t>38.04</t>
  </si>
  <si>
    <t>15.83</t>
  </si>
  <si>
    <t>32.84</t>
  </si>
  <si>
    <t>47.65</t>
  </si>
  <si>
    <t>RF107575</t>
  </si>
  <si>
    <t>4.35</t>
  </si>
  <si>
    <t>39.25</t>
  </si>
  <si>
    <t>15.04</t>
  </si>
  <si>
    <t>32.12</t>
  </si>
  <si>
    <t>47.94</t>
  </si>
  <si>
    <t>GAF00419</t>
  </si>
  <si>
    <t>Cloud, Crystal, Feather, Needle</t>
  </si>
  <si>
    <t>6.49</t>
  </si>
  <si>
    <t>6.52</t>
  </si>
  <si>
    <t>4.24</t>
  </si>
  <si>
    <t>65.4</t>
  </si>
  <si>
    <t>GAF00238</t>
  </si>
  <si>
    <t>M0</t>
  </si>
  <si>
    <t>6.33</t>
  </si>
  <si>
    <t>6.35</t>
  </si>
  <si>
    <t>4.32</t>
  </si>
  <si>
    <t>68.2</t>
  </si>
  <si>
    <t>GAF00241</t>
  </si>
  <si>
    <t>Crystal, Cloud, Knot, Feather, Needle, Indented Natural</t>
  </si>
  <si>
    <t>6.27</t>
  </si>
  <si>
    <t>67.6</t>
  </si>
  <si>
    <t>GAF00235</t>
  </si>
  <si>
    <t>Crystal, Needle</t>
  </si>
  <si>
    <t>1.10</t>
  </si>
  <si>
    <t>6.11</t>
  </si>
  <si>
    <t>6.7</t>
  </si>
  <si>
    <t>4.19</t>
  </si>
  <si>
    <t>68.6</t>
  </si>
  <si>
    <t>RF105687</t>
  </si>
  <si>
    <t>D</t>
  </si>
  <si>
    <t>Crystal, Twinning Wisp, Feather, Cavity</t>
  </si>
  <si>
    <t>1.08</t>
  </si>
  <si>
    <t>6.09</t>
  </si>
  <si>
    <t>6.55</t>
  </si>
  <si>
    <t>4.28</t>
  </si>
  <si>
    <t>6</t>
  </si>
  <si>
    <t>70.4</t>
  </si>
  <si>
    <t>41.27</t>
  </si>
  <si>
    <t>15.67</t>
  </si>
  <si>
    <t>31.88</t>
  </si>
  <si>
    <t>49.60</t>
  </si>
  <si>
    <t>GAF00280</t>
  </si>
  <si>
    <t>Crystal, Pinpoint</t>
  </si>
  <si>
    <t>6.44</t>
  </si>
  <si>
    <t>4.26</t>
  </si>
  <si>
    <t>RF106529</t>
  </si>
  <si>
    <t>6.22</t>
  </si>
  <si>
    <t>6.43</t>
  </si>
  <si>
    <t>65</t>
  </si>
  <si>
    <t>69.8</t>
  </si>
  <si>
    <t>41.37</t>
  </si>
  <si>
    <t>15.47</t>
  </si>
  <si>
    <t>33.50</t>
  </si>
  <si>
    <t>47.02</t>
  </si>
  <si>
    <t>RF108963</t>
  </si>
  <si>
    <t>1.11</t>
  </si>
  <si>
    <t>6.04</t>
  </si>
  <si>
    <t>6.71</t>
  </si>
  <si>
    <t>4.20</t>
  </si>
  <si>
    <t>5.5</t>
  </si>
  <si>
    <t>69.6</t>
  </si>
  <si>
    <t>39.95</t>
  </si>
  <si>
    <t>15.72</t>
  </si>
  <si>
    <t>31.47</t>
  </si>
  <si>
    <t>48.54</t>
  </si>
  <si>
    <t>RF109183</t>
  </si>
  <si>
    <t>Cushion MLG</t>
  </si>
  <si>
    <t>WIC1</t>
  </si>
  <si>
    <t>Twinning Wisp, Feather</t>
  </si>
  <si>
    <t>1.15</t>
  </si>
  <si>
    <t>6.39</t>
  </si>
  <si>
    <t>7.33</t>
  </si>
  <si>
    <t>4.15</t>
  </si>
  <si>
    <t>67</t>
  </si>
  <si>
    <t>44.06</t>
  </si>
  <si>
    <t>16.01</t>
  </si>
  <si>
    <t>35.37</t>
  </si>
  <si>
    <t>44.05</t>
  </si>
  <si>
    <t>RF105710</t>
  </si>
  <si>
    <t>WIT2</t>
  </si>
  <si>
    <t>Twinning Wisp, Cloud, Feather, Needle, Indented Natural</t>
  </si>
  <si>
    <t>1.18</t>
  </si>
  <si>
    <t>7.23</t>
  </si>
  <si>
    <t>4.29</t>
  </si>
  <si>
    <t>44.72</t>
  </si>
  <si>
    <t>16.29</t>
  </si>
  <si>
    <t>37.83</t>
  </si>
  <si>
    <t>48.74</t>
  </si>
  <si>
    <t>RF106098</t>
  </si>
  <si>
    <t>Feather, Cloud, Needle</t>
  </si>
  <si>
    <t>1.27</t>
  </si>
  <si>
    <t>6.12</t>
  </si>
  <si>
    <t>7.75</t>
  </si>
  <si>
    <t>68</t>
  </si>
  <si>
    <t>68.7</t>
  </si>
  <si>
    <t>44.94</t>
  </si>
  <si>
    <t>16.23</t>
  </si>
  <si>
    <t>36.53</t>
  </si>
  <si>
    <t>47.50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</si>
</sst>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color rgb="FF00008B"/>
      <name val="Calibri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>
      <alignment horizontal="center"/>
    </xf>
  </cellStyleXfs>
  <cellXfs count="12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95250</xdr:rowOff>
    </xdr:from>
    <xdr:to>
      <xdr:col>2</xdr:col>
      <xdr:colOff>180975</xdr:colOff>
      <xdr:row>6</xdr:row>
      <xdr:rowOff>95250</xdr:rowOff>
    </xdr:to>
    <xdr:pic>
      <xdr:nvPicPr>
        <xdr:cNvPr id="2" name="pic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</xdr:row>
      <xdr:rowOff>95250</xdr:rowOff>
    </xdr:from>
    <xdr:to>
      <xdr:col>15</xdr:col>
      <xdr:colOff>542925</xdr:colOff>
      <xdr:row>6</xdr:row>
      <xdr:rowOff>95250</xdr:rowOff>
    </xdr:to>
    <xdr:pic>
      <xdr:nvPicPr>
        <xdr:cNvPr id="4" name="pic1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95250</xdr:rowOff>
    </xdr:from>
    <xdr:to>
      <xdr:col>2</xdr:col>
      <xdr:colOff>180975</xdr:colOff>
      <xdr:row>6</xdr:row>
      <xdr:rowOff>95250</xdr:rowOff>
    </xdr:to>
    <xdr:pic>
      <xdr:nvPicPr>
        <xdr:cNvPr id="2" name="pic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</xdr:row>
      <xdr:rowOff>95250</xdr:rowOff>
    </xdr:from>
    <xdr:to>
      <xdr:col>15</xdr:col>
      <xdr:colOff>542925</xdr:colOff>
      <xdr:row>6</xdr:row>
      <xdr:rowOff>95250</xdr:rowOff>
    </xdr:to>
    <xdr:pic>
      <xdr:nvPicPr>
        <xdr:cNvPr id="5" name="pic1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95250</xdr:rowOff>
    </xdr:from>
    <xdr:to>
      <xdr:col>2</xdr:col>
      <xdr:colOff>180975</xdr:colOff>
      <xdr:row>6</xdr:row>
      <xdr:rowOff>95250</xdr:rowOff>
    </xdr:to>
    <xdr:pic>
      <xdr:nvPicPr>
        <xdr:cNvPr id="3" name="pic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</xdr:row>
      <xdr:rowOff>95250</xdr:rowOff>
    </xdr:from>
    <xdr:to>
      <xdr:col>15</xdr:col>
      <xdr:colOff>542925</xdr:colOff>
      <xdr:row>6</xdr:row>
      <xdr:rowOff>95250</xdr:rowOff>
    </xdr:to>
    <xdr:pic>
      <xdr:nvPicPr>
        <xdr:cNvPr id="7" name="pic1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workbookViewId="0">
      <pane ySplit="9" topLeftCell="A10" activePane="bottomLeft" state="frozen"/>
      <selection pane="bottomLeft"/>
    </sheetView>
  </sheetViews>
  <sheetFormatPr defaultRowHeight="12.75"/>
  <cols>
    <col min="1" max="1" width="9.140625" style="2" customWidth="1"/>
    <col min="2" max="2" width="14.5703125" style="2" customWidth="1"/>
    <col min="3" max="3" width="10" style="2" customWidth="1"/>
    <col min="4" max="6" width="9.140625" style="2" customWidth="1"/>
    <col min="7" max="7" width="17.28515625" style="2" hidden="1" customWidth="1"/>
    <col min="8" max="10" width="9.140625" style="2" customWidth="1"/>
    <col min="11" max="11" width="12" style="2" customWidth="1"/>
    <col min="12" max="12" width="9.140625" style="2" customWidth="1"/>
    <col min="13" max="13" width="12.7109375" style="2" customWidth="1"/>
    <col min="14" max="15" width="9.140625" style="2" customWidth="1"/>
    <col min="16" max="16" width="12" style="2" customWidth="1"/>
    <col min="17" max="18" width="9.140625" style="2" customWidth="1"/>
    <col min="19" max="19" width="11.5703125" style="2" customWidth="1"/>
    <col min="20" max="20" width="12" style="2" customWidth="1"/>
    <col min="21" max="21" width="14.28515625" style="2" customWidth="1"/>
    <col min="22" max="22" width="10.5703125" style="2" customWidth="1"/>
    <col min="23" max="25" width="9.140625" style="2" customWidth="1"/>
    <col min="26" max="26" width="11" style="2" customWidth="1"/>
    <col min="27" max="32" width="9.140625" style="2" customWidth="1"/>
    <col min="33" max="33" width="15" style="2" customWidth="1"/>
    <col min="34" max="37" width="9.140625" style="2" customWidth="1"/>
    <col min="38" max="38" width="10" style="2" customWidth="1"/>
    <col min="39" max="39" width="9.42578125" style="2" customWidth="1"/>
    <col min="40" max="40" width="10" style="2" customWidth="1"/>
    <col min="41" max="41" width="9.5703125" style="2" customWidth="1"/>
    <col min="42" max="42" width="9.140625" style="2" customWidth="1"/>
    <col min="43" max="43" width="9.7109375" style="2" customWidth="1"/>
    <col min="44" max="45" width="9.140625" style="2" customWidth="1"/>
    <col min="46" max="46" width="11.7109375" style="2" customWidth="1"/>
    <col min="47" max="47" width="12.5703125" style="2" customWidth="1"/>
    <col min="48" max="48" width="10.42578125" style="2" hidden="1" customWidth="1"/>
    <col min="49" max="49" width="10" style="2" customWidth="1"/>
    <col min="50" max="50" width="12.7109375" style="2" customWidth="1"/>
    <col min="51" max="51" width="9.140625" style="2" customWidth="1"/>
    <col min="52" max="16384" width="9.140625" style="2"/>
  </cols>
  <sheetData>
    <row r="1" spans="1:50">
      <c r="C1" s="1"/>
      <c r="D1" s="1"/>
      <c r="E1" s="1"/>
      <c r="F1" s="1"/>
      <c r="G1" s="1"/>
      <c r="H1" s="1"/>
      <c r="I1" s="1"/>
      <c r="J1" s="1"/>
      <c r="K1" s="1"/>
      <c r="L1" s="1"/>
    </row>
    <row r="2" spans="1:50">
      <c r="B2" s="9"/>
      <c r="C2" s="1"/>
      <c r="D2" s="1"/>
      <c r="E2" s="1"/>
      <c r="F2" s="1"/>
      <c r="G2" s="1"/>
      <c r="H2" s="1"/>
      <c r="I2" s="1"/>
      <c r="J2" s="1"/>
      <c r="K2" s="1"/>
      <c r="L2" s="1"/>
      <c r="O2" s="9"/>
    </row>
    <row r="3" spans="1:50" ht="23.25">
      <c r="B3" s="9"/>
      <c r="C3" s="1"/>
      <c r="D3" s="10" t="s">
        <v>0</v>
      </c>
      <c r="E3" s="11"/>
      <c r="F3" s="11"/>
      <c r="G3" s="11"/>
      <c r="H3" s="11"/>
      <c r="I3" s="11"/>
      <c r="J3" s="11"/>
      <c r="K3" s="11"/>
      <c r="L3" s="11"/>
      <c r="M3" s="9"/>
      <c r="O3" s="9"/>
    </row>
    <row r="4" spans="1:50">
      <c r="B4" s="9"/>
      <c r="C4" s="1"/>
      <c r="D4" s="11" t="s">
        <v>1</v>
      </c>
      <c r="E4" s="11"/>
      <c r="F4" s="11"/>
      <c r="G4" s="11"/>
      <c r="H4" s="11"/>
      <c r="I4" s="11"/>
      <c r="J4" s="11"/>
      <c r="K4" s="11"/>
      <c r="L4" s="11"/>
      <c r="M4" s="9"/>
      <c r="O4" s="9"/>
    </row>
    <row r="5" spans="1:50">
      <c r="B5" s="9"/>
      <c r="D5" s="11" t="s">
        <v>2</v>
      </c>
      <c r="E5" s="9"/>
      <c r="F5" s="9"/>
      <c r="G5" s="9"/>
      <c r="H5" s="9"/>
      <c r="I5" s="9"/>
      <c r="J5" s="9"/>
      <c r="K5" s="9"/>
      <c r="L5" s="9"/>
      <c r="M5" s="9"/>
      <c r="O5" s="9"/>
    </row>
    <row r="6" spans="1:50">
      <c r="B6" s="9"/>
      <c r="D6" s="11" t="s">
        <v>3</v>
      </c>
      <c r="E6" s="9"/>
      <c r="F6" s="9"/>
      <c r="G6" s="9"/>
      <c r="H6" s="9"/>
      <c r="I6" s="9"/>
      <c r="J6" s="9"/>
      <c r="K6" s="9"/>
      <c r="L6" s="9"/>
      <c r="M6" s="9"/>
      <c r="O6" s="9"/>
    </row>
    <row r="7" spans="1:50">
      <c r="D7" s="9"/>
      <c r="E7" s="9"/>
      <c r="F7" s="9"/>
      <c r="G7" s="9"/>
      <c r="H7" s="9"/>
      <c r="I7" s="9"/>
      <c r="J7" s="9"/>
      <c r="K7" s="9"/>
      <c r="L7" s="9"/>
      <c r="M7" s="9"/>
    </row>
    <row r="8" spans="1:50">
      <c r="A8" s="1"/>
      <c r="D8" s="1"/>
      <c r="J8" s="1"/>
      <c r="K8" s="1"/>
      <c r="L8" s="1"/>
      <c r="M8" s="1"/>
    </row>
    <row r="9" spans="1:50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  <c r="Y9" s="3" t="s">
        <v>28</v>
      </c>
      <c r="Z9" s="3" t="s">
        <v>29</v>
      </c>
      <c r="AA9" s="3" t="s">
        <v>30</v>
      </c>
      <c r="AB9" s="3" t="s">
        <v>31</v>
      </c>
      <c r="AC9" s="3" t="s">
        <v>32</v>
      </c>
      <c r="AD9" s="3" t="s">
        <v>33</v>
      </c>
      <c r="AE9" s="3" t="s">
        <v>34</v>
      </c>
      <c r="AF9" s="3" t="s">
        <v>35</v>
      </c>
      <c r="AG9" s="3" t="s">
        <v>36</v>
      </c>
      <c r="AH9" s="3" t="s">
        <v>37</v>
      </c>
      <c r="AI9" s="3" t="s">
        <v>38</v>
      </c>
      <c r="AJ9" s="3" t="s">
        <v>39</v>
      </c>
      <c r="AK9" s="3" t="s">
        <v>40</v>
      </c>
      <c r="AL9" s="3" t="s">
        <v>41</v>
      </c>
      <c r="AM9" s="3" t="s">
        <v>42</v>
      </c>
      <c r="AN9" s="3" t="s">
        <v>43</v>
      </c>
      <c r="AO9" s="3" t="s">
        <v>44</v>
      </c>
      <c r="AP9" s="3" t="s">
        <v>45</v>
      </c>
      <c r="AQ9" s="3" t="s">
        <v>46</v>
      </c>
      <c r="AR9" s="3" t="s">
        <v>47</v>
      </c>
      <c r="AS9" s="3" t="s">
        <v>48</v>
      </c>
      <c r="AT9" s="3" t="s">
        <v>49</v>
      </c>
      <c r="AU9" s="3" t="s">
        <v>50</v>
      </c>
      <c r="AV9" s="3" t="s">
        <v>51</v>
      </c>
      <c r="AW9" s="3" t="s">
        <v>52</v>
      </c>
      <c r="AX9" s="3" t="s">
        <v>53</v>
      </c>
    </row>
    <row r="10" spans="1:50">
      <c r="D10" s="4"/>
      <c r="P10" s="4"/>
      <c r="Q10" s="4"/>
      <c r="R10" s="5"/>
      <c r="S10" s="4"/>
    </row>
    <row r="11" spans="1:50">
      <c r="D11" s="4"/>
      <c r="P11" s="4"/>
      <c r="Q11" s="4"/>
      <c r="R11" s="5"/>
      <c r="S11" s="4"/>
    </row>
    <row r="12" spans="1:50">
      <c r="D12" s="4"/>
      <c r="P12" s="4"/>
      <c r="Q12" s="4"/>
      <c r="R12" s="5"/>
      <c r="S12" s="4"/>
    </row>
    <row r="13" spans="1:50">
      <c r="D13" s="4"/>
      <c r="P13" s="4"/>
      <c r="Q13" s="4"/>
      <c r="R13" s="5"/>
      <c r="S13" s="4"/>
    </row>
    <row r="14" spans="1:50">
      <c r="D14" s="4"/>
      <c r="P14" s="4"/>
      <c r="Q14" s="4"/>
      <c r="R14" s="5"/>
      <c r="S14" s="4"/>
    </row>
    <row r="15" spans="1:50">
      <c r="D15" s="4"/>
      <c r="P15" s="4"/>
      <c r="Q15" s="4"/>
      <c r="R15" s="5"/>
      <c r="S15" s="4"/>
    </row>
  </sheetData>
  <autoFilter ref="A9:AX9"/>
  <mergeCells count="7">
    <mergeCell ref="D7:M7"/>
    <mergeCell ref="B2:B6"/>
    <mergeCell ref="O2:O6"/>
    <mergeCell ref="D3:M3"/>
    <mergeCell ref="D4:M4"/>
    <mergeCell ref="D5:M5"/>
    <mergeCell ref="D6:M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workbookViewId="0">
      <pane ySplit="9" topLeftCell="A10" activePane="bottomLeft" state="frozen"/>
      <selection pane="bottomLeft"/>
    </sheetView>
  </sheetViews>
  <sheetFormatPr defaultRowHeight="12.75"/>
  <cols>
    <col min="1" max="1" width="9.140625" style="2" customWidth="1"/>
    <col min="2" max="2" width="14.5703125" style="2" customWidth="1"/>
    <col min="3" max="3" width="10" style="2" customWidth="1"/>
    <col min="4" max="6" width="9.140625" style="2" customWidth="1"/>
    <col min="7" max="7" width="17.28515625" style="2" hidden="1" customWidth="1"/>
    <col min="8" max="10" width="9.140625" style="2" customWidth="1"/>
    <col min="11" max="11" width="12" style="2" customWidth="1"/>
    <col min="12" max="12" width="9.140625" style="2" customWidth="1"/>
    <col min="13" max="13" width="12.7109375" style="2" customWidth="1"/>
    <col min="14" max="15" width="9.140625" style="2" customWidth="1"/>
    <col min="16" max="16" width="12" style="2" customWidth="1"/>
    <col min="17" max="18" width="9.140625" style="2" customWidth="1"/>
    <col min="19" max="19" width="11.5703125" style="2" customWidth="1"/>
    <col min="20" max="20" width="12" style="2" customWidth="1"/>
    <col min="21" max="21" width="14.28515625" style="2" customWidth="1"/>
    <col min="22" max="22" width="10.5703125" style="2" customWidth="1"/>
    <col min="23" max="25" width="9.140625" style="2" customWidth="1"/>
    <col min="26" max="26" width="11" style="2" customWidth="1"/>
    <col min="27" max="32" width="9.140625" style="2" customWidth="1"/>
    <col min="33" max="33" width="15" style="2" customWidth="1"/>
    <col min="34" max="37" width="9.140625" style="2" customWidth="1"/>
    <col min="38" max="38" width="10" style="2" customWidth="1"/>
    <col min="39" max="39" width="9.42578125" style="2" customWidth="1"/>
    <col min="40" max="40" width="10" style="2" customWidth="1"/>
    <col min="41" max="41" width="9.5703125" style="2" customWidth="1"/>
    <col min="42" max="42" width="9.140625" style="2" customWidth="1"/>
    <col min="43" max="43" width="9.7109375" style="2" customWidth="1"/>
    <col min="44" max="45" width="9.140625" style="2" customWidth="1"/>
    <col min="46" max="46" width="11.7109375" style="2" customWidth="1"/>
    <col min="47" max="47" width="12.5703125" style="2" customWidth="1"/>
    <col min="48" max="48" width="10.42578125" style="2" hidden="1" customWidth="1"/>
    <col min="49" max="49" width="10" style="2" customWidth="1"/>
    <col min="50" max="50" width="12.7109375" style="2" customWidth="1"/>
    <col min="51" max="51" width="9.140625" style="2" customWidth="1"/>
    <col min="52" max="16384" width="9.140625" style="2"/>
  </cols>
  <sheetData>
    <row r="1" spans="1:50">
      <c r="C1" s="1"/>
      <c r="D1" s="1"/>
      <c r="E1" s="1"/>
      <c r="F1" s="1"/>
      <c r="G1" s="1"/>
      <c r="H1" s="1"/>
      <c r="I1" s="1"/>
      <c r="J1" s="1"/>
      <c r="K1" s="1"/>
      <c r="L1" s="1"/>
    </row>
    <row r="2" spans="1:50">
      <c r="B2" s="9"/>
      <c r="C2" s="1"/>
      <c r="D2" s="1"/>
      <c r="E2" s="1"/>
      <c r="F2" s="1"/>
      <c r="G2" s="1"/>
      <c r="H2" s="1"/>
      <c r="I2" s="1"/>
      <c r="J2" s="1"/>
      <c r="K2" s="1"/>
      <c r="L2" s="1"/>
      <c r="O2" s="9"/>
    </row>
    <row r="3" spans="1:50" ht="23.25">
      <c r="B3" s="9"/>
      <c r="C3" s="1"/>
      <c r="D3" s="10" t="s">
        <v>0</v>
      </c>
      <c r="E3" s="11"/>
      <c r="F3" s="11"/>
      <c r="G3" s="11"/>
      <c r="H3" s="11"/>
      <c r="I3" s="11"/>
      <c r="J3" s="11"/>
      <c r="K3" s="11"/>
      <c r="L3" s="11"/>
      <c r="M3" s="9"/>
      <c r="O3" s="9"/>
    </row>
    <row r="4" spans="1:50">
      <c r="B4" s="9"/>
      <c r="C4" s="1"/>
      <c r="D4" s="11" t="s">
        <v>1</v>
      </c>
      <c r="E4" s="11"/>
      <c r="F4" s="11"/>
      <c r="G4" s="11"/>
      <c r="H4" s="11"/>
      <c r="I4" s="11"/>
      <c r="J4" s="11"/>
      <c r="K4" s="11"/>
      <c r="L4" s="11"/>
      <c r="M4" s="9"/>
      <c r="O4" s="9"/>
    </row>
    <row r="5" spans="1:50">
      <c r="B5" s="9"/>
      <c r="D5" s="11" t="s">
        <v>2</v>
      </c>
      <c r="E5" s="9"/>
      <c r="F5" s="9"/>
      <c r="G5" s="9"/>
      <c r="H5" s="9"/>
      <c r="I5" s="9"/>
      <c r="J5" s="9"/>
      <c r="K5" s="9"/>
      <c r="L5" s="9"/>
      <c r="M5" s="9"/>
      <c r="O5" s="9"/>
    </row>
    <row r="6" spans="1:50">
      <c r="B6" s="9"/>
      <c r="D6" s="11" t="s">
        <v>3</v>
      </c>
      <c r="E6" s="9"/>
      <c r="F6" s="9"/>
      <c r="G6" s="9"/>
      <c r="H6" s="9"/>
      <c r="I6" s="9"/>
      <c r="J6" s="9"/>
      <c r="K6" s="9"/>
      <c r="L6" s="9"/>
      <c r="M6" s="9"/>
      <c r="O6" s="9"/>
    </row>
    <row r="7" spans="1:50">
      <c r="D7" s="9"/>
      <c r="E7" s="9"/>
      <c r="F7" s="9"/>
      <c r="G7" s="9"/>
      <c r="H7" s="9"/>
      <c r="I7" s="9"/>
      <c r="J7" s="9"/>
      <c r="K7" s="9"/>
      <c r="L7" s="9"/>
      <c r="M7" s="9"/>
    </row>
    <row r="8" spans="1:50">
      <c r="A8" s="1"/>
      <c r="D8" s="1"/>
      <c r="J8" s="1"/>
      <c r="K8" s="1"/>
      <c r="L8" s="1"/>
      <c r="M8" s="1"/>
    </row>
    <row r="9" spans="1:50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  <c r="Y9" s="3" t="s">
        <v>28</v>
      </c>
      <c r="Z9" s="3" t="s">
        <v>29</v>
      </c>
      <c r="AA9" s="3" t="s">
        <v>30</v>
      </c>
      <c r="AB9" s="3" t="s">
        <v>31</v>
      </c>
      <c r="AC9" s="3" t="s">
        <v>32</v>
      </c>
      <c r="AD9" s="3" t="s">
        <v>33</v>
      </c>
      <c r="AE9" s="3" t="s">
        <v>34</v>
      </c>
      <c r="AF9" s="3" t="s">
        <v>35</v>
      </c>
      <c r="AG9" s="3" t="s">
        <v>36</v>
      </c>
      <c r="AH9" s="3" t="s">
        <v>37</v>
      </c>
      <c r="AI9" s="3" t="s">
        <v>38</v>
      </c>
      <c r="AJ9" s="3" t="s">
        <v>39</v>
      </c>
      <c r="AK9" s="3" t="s">
        <v>40</v>
      </c>
      <c r="AL9" s="3" t="s">
        <v>41</v>
      </c>
      <c r="AM9" s="3" t="s">
        <v>42</v>
      </c>
      <c r="AN9" s="3" t="s">
        <v>43</v>
      </c>
      <c r="AO9" s="3" t="s">
        <v>44</v>
      </c>
      <c r="AP9" s="3" t="s">
        <v>45</v>
      </c>
      <c r="AQ9" s="3" t="s">
        <v>46</v>
      </c>
      <c r="AR9" s="3" t="s">
        <v>47</v>
      </c>
      <c r="AS9" s="3" t="s">
        <v>48</v>
      </c>
      <c r="AT9" s="3" t="s">
        <v>49</v>
      </c>
      <c r="AU9" s="3" t="s">
        <v>50</v>
      </c>
      <c r="AV9" s="3" t="s">
        <v>51</v>
      </c>
      <c r="AW9" s="3" t="s">
        <v>52</v>
      </c>
      <c r="AX9" s="3" t="s">
        <v>53</v>
      </c>
    </row>
    <row r="10" spans="1:50">
      <c r="D10" s="4"/>
      <c r="J10" s="5"/>
      <c r="K10" s="4"/>
      <c r="L10" s="4"/>
      <c r="M10" s="4"/>
    </row>
    <row r="11" spans="1:50">
      <c r="D11" s="4"/>
      <c r="J11" s="5"/>
      <c r="K11" s="4"/>
      <c r="L11" s="4"/>
      <c r="M11" s="4"/>
    </row>
    <row r="12" spans="1:50">
      <c r="D12" s="4"/>
      <c r="J12" s="5"/>
      <c r="K12" s="4"/>
      <c r="L12" s="4"/>
      <c r="M12" s="4"/>
    </row>
    <row r="13" spans="1:50">
      <c r="D13" s="4"/>
      <c r="J13" s="5"/>
      <c r="K13" s="4"/>
      <c r="L13" s="4"/>
      <c r="M13" s="4"/>
    </row>
    <row r="14" spans="1:50">
      <c r="D14" s="4"/>
      <c r="J14" s="5"/>
      <c r="K14" s="4"/>
      <c r="L14" s="4"/>
      <c r="M14" s="4"/>
    </row>
    <row r="15" spans="1:50">
      <c r="D15" s="4"/>
      <c r="J15" s="5"/>
      <c r="K15" s="4"/>
      <c r="L15" s="4"/>
      <c r="M15" s="4"/>
    </row>
  </sheetData>
  <autoFilter ref="A9:AX9"/>
  <mergeCells count="7">
    <mergeCell ref="D7:M7"/>
    <mergeCell ref="B2:B6"/>
    <mergeCell ref="O2:O6"/>
    <mergeCell ref="D3:M3"/>
    <mergeCell ref="D4:M4"/>
    <mergeCell ref="D5:M5"/>
    <mergeCell ref="D6:M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Views>
    <sheetView tabSelected="1" workbookViewId="0">
      <pane ySplit="1" topLeftCell="A2" activePane="bottomLeft" state="frozen"/>
      <selection pane="bottomLeft" activeCell="K34" sqref="K34"/>
    </sheetView>
  </sheetViews>
  <sheetFormatPr defaultRowHeight="12.75"/>
  <cols>
    <col min="1" max="1" width="9.140625" style="2" customWidth="1"/>
    <col min="2" max="2" width="14.5703125" style="2" customWidth="1"/>
    <col min="3" max="3" width="10.85546875" style="2" customWidth="1"/>
    <col min="4" max="6" width="9.140625" style="2" customWidth="1"/>
    <col min="7" max="7" width="17.28515625" style="2" hidden="1" customWidth="1"/>
    <col min="8" max="10" width="9.140625" style="2" customWidth="1"/>
    <col min="11" max="11" width="12" style="2" customWidth="1"/>
    <col min="12" max="12" width="9.140625" style="2" customWidth="1"/>
    <col min="13" max="13" width="12.7109375" style="2" customWidth="1"/>
    <col min="14" max="15" width="9.140625" style="2" customWidth="1"/>
    <col min="16" max="16" width="12" style="2" customWidth="1"/>
    <col min="17" max="17" width="9.28515625" style="2" customWidth="1"/>
    <col min="18" max="18" width="9.140625" style="2" customWidth="1"/>
    <col min="19" max="19" width="11.5703125" style="2" customWidth="1"/>
    <col min="20" max="20" width="12" style="2" customWidth="1"/>
    <col min="21" max="21" width="14.28515625" style="2" customWidth="1"/>
    <col min="22" max="22" width="10.5703125" style="2" customWidth="1"/>
    <col min="23" max="25" width="9.140625" style="2" customWidth="1"/>
    <col min="26" max="26" width="11" style="2" customWidth="1"/>
    <col min="27" max="32" width="9.140625" style="2" customWidth="1"/>
    <col min="33" max="33" width="26" style="2" customWidth="1"/>
    <col min="34" max="37" width="9.140625" style="2" customWidth="1"/>
    <col min="38" max="38" width="10" style="2" customWidth="1"/>
    <col min="39" max="39" width="9.42578125" style="2" customWidth="1"/>
    <col min="40" max="40" width="10" style="2" customWidth="1"/>
    <col min="41" max="41" width="9.5703125" style="2" customWidth="1"/>
    <col min="42" max="42" width="9.140625" style="2" customWidth="1"/>
    <col min="43" max="43" width="9.7109375" style="2" customWidth="1"/>
    <col min="44" max="45" width="9.140625" style="2" customWidth="1"/>
    <col min="46" max="46" width="11.7109375" style="2" customWidth="1"/>
    <col min="47" max="47" width="12.5703125" style="2" customWidth="1"/>
    <col min="48" max="48" width="10.42578125" style="2" hidden="1" customWidth="1"/>
    <col min="49" max="49" width="25.42578125" style="2" customWidth="1"/>
    <col min="50" max="50" width="12.7109375" style="2" customWidth="1"/>
    <col min="51" max="51" width="9.140625" style="2" customWidth="1"/>
    <col min="52" max="16384" width="9.140625" style="2"/>
  </cols>
  <sheetData>
    <row r="1" spans="1:50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</row>
    <row r="2" spans="1:50">
      <c r="A2" s="2">
        <v>1</v>
      </c>
      <c r="B2" s="2" t="s">
        <v>54</v>
      </c>
      <c r="C2" s="2" t="s">
        <v>55</v>
      </c>
      <c r="D2" s="4">
        <v>1.72</v>
      </c>
      <c r="E2" s="2" t="s">
        <v>56</v>
      </c>
      <c r="F2" s="2" t="s">
        <v>57</v>
      </c>
      <c r="G2" s="2" t="s">
        <v>57</v>
      </c>
      <c r="H2" s="2" t="s">
        <v>58</v>
      </c>
      <c r="I2" s="2" t="s">
        <v>59</v>
      </c>
      <c r="J2" s="5" t="s">
        <v>60</v>
      </c>
      <c r="K2" s="4" t="s">
        <v>60</v>
      </c>
      <c r="L2" s="4" t="s">
        <v>61</v>
      </c>
      <c r="M2" s="4" t="s">
        <v>62</v>
      </c>
      <c r="N2" s="6" t="str">
        <f>HYPERLINK("https://www.sheetalgroup.com/Details/StoneDetails/?stoneno=FMF654615","YES")</f>
        <v>YES</v>
      </c>
      <c r="O2" s="6" t="str">
        <f>HYPERLINK("https://www.sheetalgroup.com/Details/StoneDetails/?stoneno=FMF654615","YES")</f>
        <v>YES</v>
      </c>
      <c r="P2" s="7" t="str">
        <f>HYPERLINK("https://www.sheetalgroup.com/certificate/2467704626.pdf","2467704626")</f>
        <v>2467704626</v>
      </c>
      <c r="Q2" s="4">
        <v>8000</v>
      </c>
      <c r="R2" s="4">
        <v>-28.32</v>
      </c>
      <c r="S2" s="2">
        <v>5734.4</v>
      </c>
      <c r="T2" s="4">
        <v>9863.17</v>
      </c>
      <c r="U2" s="4" t="s">
        <v>63</v>
      </c>
      <c r="V2" s="4" t="s">
        <v>64</v>
      </c>
      <c r="W2" s="4" t="s">
        <v>65</v>
      </c>
      <c r="X2" s="4" t="s">
        <v>62</v>
      </c>
      <c r="Y2" s="2" t="s">
        <v>63</v>
      </c>
      <c r="Z2" s="2" t="s">
        <v>66</v>
      </c>
      <c r="AA2" s="2" t="s">
        <v>67</v>
      </c>
      <c r="AB2" s="2" t="s">
        <v>68</v>
      </c>
      <c r="AC2" s="2" t="s">
        <v>68</v>
      </c>
      <c r="AD2" s="2" t="s">
        <v>69</v>
      </c>
      <c r="AE2" s="2" t="s">
        <v>68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2" t="s">
        <v>59</v>
      </c>
      <c r="AU2" s="2" t="s">
        <v>62</v>
      </c>
      <c r="AV2" s="2">
        <v>13760</v>
      </c>
      <c r="AW2" s="2" t="s">
        <v>59</v>
      </c>
      <c r="AX2" s="2" t="s">
        <v>62</v>
      </c>
    </row>
    <row r="3" spans="1:50">
      <c r="A3" s="2">
        <v>2</v>
      </c>
      <c r="B3" s="2" t="s">
        <v>54</v>
      </c>
      <c r="C3" s="2" t="s">
        <v>84</v>
      </c>
      <c r="D3" s="4">
        <v>1.6</v>
      </c>
      <c r="E3" s="2" t="s">
        <v>56</v>
      </c>
      <c r="F3" s="2" t="s">
        <v>57</v>
      </c>
      <c r="G3" s="2" t="s">
        <v>57</v>
      </c>
      <c r="H3" s="2" t="s">
        <v>85</v>
      </c>
      <c r="I3" s="2" t="s">
        <v>59</v>
      </c>
      <c r="J3" s="5" t="s">
        <v>60</v>
      </c>
      <c r="K3" s="4" t="s">
        <v>60</v>
      </c>
      <c r="L3" s="4" t="s">
        <v>61</v>
      </c>
      <c r="M3" s="4" t="s">
        <v>62</v>
      </c>
      <c r="N3" s="6" t="str">
        <f>HYPERLINK("https://www.sheetalgroup.com/Details/StoneDetails/?stoneno=FMF650386","YES")</f>
        <v>YES</v>
      </c>
      <c r="O3" s="6" t="str">
        <f>HYPERLINK("https://www.sheetalgroup.com/Details/StoneDetails/?stoneno=FMF650386","YES")</f>
        <v>YES</v>
      </c>
      <c r="P3" s="7" t="str">
        <f>HYPERLINK("https://www.sheetalgroup.com/certificate/1465267445.pdf","1465267445")</f>
        <v>1465267445</v>
      </c>
      <c r="Q3" s="4">
        <v>8800</v>
      </c>
      <c r="R3" s="4">
        <v>-28.52</v>
      </c>
      <c r="S3" s="2">
        <v>6290.24</v>
      </c>
      <c r="T3" s="4">
        <v>10064.379999999999</v>
      </c>
      <c r="U3" s="4" t="s">
        <v>63</v>
      </c>
      <c r="V3" s="4" t="s">
        <v>64</v>
      </c>
      <c r="W3" s="4" t="s">
        <v>65</v>
      </c>
      <c r="X3" s="4" t="s">
        <v>62</v>
      </c>
      <c r="Y3" s="2" t="s">
        <v>63</v>
      </c>
      <c r="Z3" s="2" t="s">
        <v>66</v>
      </c>
      <c r="AA3" s="2" t="s">
        <v>86</v>
      </c>
      <c r="AB3" s="2" t="s">
        <v>68</v>
      </c>
      <c r="AC3" s="2" t="s">
        <v>68</v>
      </c>
      <c r="AD3" s="2" t="s">
        <v>69</v>
      </c>
      <c r="AE3" s="2" t="s">
        <v>87</v>
      </c>
      <c r="AF3" s="2" t="s">
        <v>70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76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83</v>
      </c>
      <c r="AT3" s="2" t="s">
        <v>59</v>
      </c>
      <c r="AU3" s="2" t="s">
        <v>62</v>
      </c>
      <c r="AV3" s="2">
        <v>14080</v>
      </c>
      <c r="AW3" s="2" t="s">
        <v>99</v>
      </c>
      <c r="AX3" s="2" t="s">
        <v>62</v>
      </c>
    </row>
    <row r="4" spans="1:50">
      <c r="A4" s="2">
        <v>3</v>
      </c>
      <c r="B4" s="2" t="s">
        <v>54</v>
      </c>
      <c r="C4" s="2" t="s">
        <v>100</v>
      </c>
      <c r="D4" s="4">
        <v>1.54</v>
      </c>
      <c r="E4" s="2" t="s">
        <v>56</v>
      </c>
      <c r="F4" s="2" t="s">
        <v>101</v>
      </c>
      <c r="G4" s="2" t="s">
        <v>101</v>
      </c>
      <c r="H4" s="2" t="s">
        <v>85</v>
      </c>
      <c r="I4" s="2" t="s">
        <v>59</v>
      </c>
      <c r="J4" s="5" t="s">
        <v>60</v>
      </c>
      <c r="K4" s="4" t="s">
        <v>60</v>
      </c>
      <c r="L4" s="4" t="s">
        <v>61</v>
      </c>
      <c r="M4" s="4" t="s">
        <v>62</v>
      </c>
      <c r="N4" s="6" t="str">
        <f>HYPERLINK("https://www.sheetalgroup.com/Details/StoneDetails/?stoneno=FMF651243","YES")</f>
        <v>YES</v>
      </c>
      <c r="O4" s="6" t="str">
        <f>HYPERLINK("https://www.sheetalgroup.com/Details/StoneDetails/?stoneno=FMF651243","YES")</f>
        <v>YES</v>
      </c>
      <c r="P4" s="7" t="str">
        <f>HYPERLINK("https://www.sheetalgroup.com/certificate/7468465530.pdf","7468465530")</f>
        <v>7468465530</v>
      </c>
      <c r="Q4" s="4">
        <v>10100</v>
      </c>
      <c r="R4" s="4">
        <v>-26.54</v>
      </c>
      <c r="S4" s="2">
        <v>7419.46</v>
      </c>
      <c r="T4" s="4">
        <v>11425.97</v>
      </c>
      <c r="U4" s="4" t="s">
        <v>102</v>
      </c>
      <c r="V4" s="4" t="s">
        <v>64</v>
      </c>
      <c r="W4" s="4" t="s">
        <v>65</v>
      </c>
      <c r="X4" s="4" t="s">
        <v>62</v>
      </c>
      <c r="Y4" s="2" t="s">
        <v>63</v>
      </c>
      <c r="Z4" s="2" t="s">
        <v>66</v>
      </c>
      <c r="AA4" s="2" t="s">
        <v>68</v>
      </c>
      <c r="AB4" s="2" t="s">
        <v>68</v>
      </c>
      <c r="AC4" s="2" t="s">
        <v>68</v>
      </c>
      <c r="AD4" s="2" t="s">
        <v>69</v>
      </c>
      <c r="AE4" s="2" t="s">
        <v>68</v>
      </c>
      <c r="AF4" s="2" t="s">
        <v>68</v>
      </c>
      <c r="AG4" s="2" t="s">
        <v>103</v>
      </c>
      <c r="AH4" s="2" t="s">
        <v>104</v>
      </c>
      <c r="AI4" s="2" t="s">
        <v>105</v>
      </c>
      <c r="AJ4" s="2" t="s">
        <v>106</v>
      </c>
      <c r="AK4" s="2" t="s">
        <v>107</v>
      </c>
      <c r="AL4" s="2" t="s">
        <v>108</v>
      </c>
      <c r="AM4" s="2" t="s">
        <v>109</v>
      </c>
      <c r="AN4" s="2" t="s">
        <v>110</v>
      </c>
      <c r="AO4" s="2" t="s">
        <v>111</v>
      </c>
      <c r="AP4" s="2" t="s">
        <v>112</v>
      </c>
      <c r="AQ4" s="2" t="s">
        <v>113</v>
      </c>
      <c r="AR4" s="2" t="s">
        <v>114</v>
      </c>
      <c r="AS4" s="2" t="s">
        <v>83</v>
      </c>
      <c r="AT4" s="2" t="s">
        <v>59</v>
      </c>
      <c r="AU4" s="2" t="s">
        <v>62</v>
      </c>
      <c r="AV4" s="2">
        <v>15554</v>
      </c>
      <c r="AW4" s="2" t="s">
        <v>115</v>
      </c>
      <c r="AX4" s="2" t="s">
        <v>62</v>
      </c>
    </row>
    <row r="5" spans="1:50">
      <c r="A5" s="2">
        <v>4</v>
      </c>
      <c r="B5" s="2" t="s">
        <v>54</v>
      </c>
      <c r="C5" s="2" t="s">
        <v>116</v>
      </c>
      <c r="D5" s="4">
        <v>1.5</v>
      </c>
      <c r="E5" s="2" t="s">
        <v>56</v>
      </c>
      <c r="F5" s="2" t="s">
        <v>117</v>
      </c>
      <c r="G5" s="2" t="s">
        <v>117</v>
      </c>
      <c r="H5" s="2" t="s">
        <v>118</v>
      </c>
      <c r="I5" s="2" t="s">
        <v>59</v>
      </c>
      <c r="J5" s="5" t="s">
        <v>60</v>
      </c>
      <c r="K5" s="4" t="s">
        <v>119</v>
      </c>
      <c r="L5" s="4" t="s">
        <v>61</v>
      </c>
      <c r="M5" s="4" t="s">
        <v>62</v>
      </c>
      <c r="N5" s="6" t="str">
        <f>HYPERLINK("https://www.sheetalgroup.com/Details/StoneDetails/?stoneno=FMF647745","YES")</f>
        <v>YES</v>
      </c>
      <c r="O5" s="6" t="str">
        <f>HYPERLINK("https://www.sheetalgroup.com/Details/StoneDetails/?stoneno=FMF647745","YES")</f>
        <v>YES</v>
      </c>
      <c r="P5" s="7" t="str">
        <f>HYPERLINK("https://www.sheetalgroup.com/certificate/1465079043.pdf","1465079043")</f>
        <v>1465079043</v>
      </c>
      <c r="Q5" s="4">
        <v>13600</v>
      </c>
      <c r="R5" s="4">
        <v>-36.409999999999997</v>
      </c>
      <c r="S5" s="2">
        <v>8648.24</v>
      </c>
      <c r="T5" s="4">
        <v>12972.36</v>
      </c>
      <c r="U5" s="4" t="s">
        <v>102</v>
      </c>
      <c r="V5" s="4" t="s">
        <v>64</v>
      </c>
      <c r="W5" s="4" t="s">
        <v>65</v>
      </c>
      <c r="X5" s="4" t="s">
        <v>62</v>
      </c>
      <c r="Y5" s="2" t="s">
        <v>63</v>
      </c>
      <c r="Z5" s="2" t="s">
        <v>66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120</v>
      </c>
      <c r="AH5" s="2" t="s">
        <v>121</v>
      </c>
      <c r="AI5" s="2" t="s">
        <v>122</v>
      </c>
      <c r="AJ5" s="2" t="s">
        <v>123</v>
      </c>
      <c r="AK5" s="2" t="s">
        <v>124</v>
      </c>
      <c r="AL5" s="2" t="s">
        <v>83</v>
      </c>
      <c r="AM5" s="2" t="s">
        <v>125</v>
      </c>
      <c r="AN5" s="2" t="s">
        <v>126</v>
      </c>
      <c r="AO5" s="2" t="s">
        <v>127</v>
      </c>
      <c r="AP5" s="2" t="s">
        <v>128</v>
      </c>
      <c r="AQ5" s="2" t="s">
        <v>129</v>
      </c>
      <c r="AR5" s="2" t="s">
        <v>130</v>
      </c>
      <c r="AS5" s="2" t="s">
        <v>83</v>
      </c>
      <c r="AT5" s="2" t="s">
        <v>131</v>
      </c>
      <c r="AU5" s="2" t="s">
        <v>62</v>
      </c>
      <c r="AV5" s="2">
        <v>20400</v>
      </c>
      <c r="AW5" s="2" t="s">
        <v>132</v>
      </c>
      <c r="AX5" s="2" t="s">
        <v>62</v>
      </c>
    </row>
    <row r="6" spans="1:50">
      <c r="A6" s="2">
        <v>5</v>
      </c>
      <c r="B6" s="2" t="s">
        <v>54</v>
      </c>
      <c r="C6" s="2" t="s">
        <v>133</v>
      </c>
      <c r="D6" s="4">
        <v>1.5</v>
      </c>
      <c r="E6" s="2" t="s">
        <v>56</v>
      </c>
      <c r="F6" s="2" t="s">
        <v>134</v>
      </c>
      <c r="G6" s="2" t="s">
        <v>134</v>
      </c>
      <c r="H6" s="2" t="s">
        <v>135</v>
      </c>
      <c r="I6" s="2" t="s">
        <v>59</v>
      </c>
      <c r="J6" s="5" t="s">
        <v>60</v>
      </c>
      <c r="K6" s="4" t="s">
        <v>60</v>
      </c>
      <c r="L6" s="4" t="s">
        <v>61</v>
      </c>
      <c r="M6" s="4" t="s">
        <v>62</v>
      </c>
      <c r="N6" s="6" t="str">
        <f>HYPERLINK("https://www.sheetalgroup.com/Details/StoneDetails/?stoneno=RF106145","YES")</f>
        <v>YES</v>
      </c>
      <c r="O6" s="6" t="str">
        <f>HYPERLINK("https://www.sheetalgroup.com/Details/StoneDetails/?stoneno=RF106145","YES")</f>
        <v>YES</v>
      </c>
      <c r="P6" s="7" t="str">
        <f>HYPERLINK("https://www.sheetalgroup.com/certificate/7452864480.pdf","7452864480")</f>
        <v>7452864480</v>
      </c>
      <c r="Q6" s="4">
        <v>12200</v>
      </c>
      <c r="R6" s="4">
        <v>-26.24</v>
      </c>
      <c r="S6" s="2">
        <v>8998.7199999999993</v>
      </c>
      <c r="T6" s="4">
        <v>13498.08</v>
      </c>
      <c r="U6" s="4" t="s">
        <v>63</v>
      </c>
      <c r="V6" s="4" t="s">
        <v>64</v>
      </c>
      <c r="W6" s="4" t="s">
        <v>65</v>
      </c>
      <c r="X6" s="4" t="s">
        <v>62</v>
      </c>
      <c r="Y6" s="2" t="s">
        <v>63</v>
      </c>
      <c r="Z6" s="2" t="s">
        <v>66</v>
      </c>
      <c r="AA6" s="2" t="s">
        <v>86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70</v>
      </c>
      <c r="AG6" s="2" t="s">
        <v>136</v>
      </c>
      <c r="AH6" s="2" t="s">
        <v>137</v>
      </c>
      <c r="AI6" s="2" t="s">
        <v>138</v>
      </c>
      <c r="AJ6" s="2" t="s">
        <v>139</v>
      </c>
      <c r="AK6" s="2" t="s">
        <v>140</v>
      </c>
      <c r="AL6" s="2" t="s">
        <v>83</v>
      </c>
      <c r="AM6" s="2" t="s">
        <v>109</v>
      </c>
      <c r="AN6" s="2" t="s">
        <v>141</v>
      </c>
      <c r="AO6" s="2" t="s">
        <v>142</v>
      </c>
      <c r="AP6" s="2" t="s">
        <v>143</v>
      </c>
      <c r="AQ6" s="2" t="s">
        <v>144</v>
      </c>
      <c r="AR6" s="2" t="s">
        <v>145</v>
      </c>
      <c r="AS6" s="2" t="s">
        <v>83</v>
      </c>
      <c r="AT6" s="2" t="s">
        <v>131</v>
      </c>
      <c r="AU6" s="2" t="s">
        <v>62</v>
      </c>
      <c r="AV6" s="2">
        <v>18300</v>
      </c>
      <c r="AW6" s="2" t="s">
        <v>59</v>
      </c>
      <c r="AX6" s="2" t="s">
        <v>62</v>
      </c>
    </row>
    <row r="7" spans="1:50" s="8" customFormat="1">
      <c r="A7" s="8">
        <v>1</v>
      </c>
      <c r="B7" s="8" t="s">
        <v>146</v>
      </c>
      <c r="C7" s="8" t="s">
        <v>147</v>
      </c>
      <c r="D7" s="4">
        <v>3.01</v>
      </c>
      <c r="E7" s="8" t="s">
        <v>148</v>
      </c>
      <c r="F7" s="8" t="s">
        <v>149</v>
      </c>
      <c r="G7" s="8" t="s">
        <v>149</v>
      </c>
      <c r="H7" s="8" t="s">
        <v>58</v>
      </c>
      <c r="I7" s="8" t="s">
        <v>59</v>
      </c>
      <c r="J7" s="5" t="s">
        <v>60</v>
      </c>
      <c r="K7" s="4" t="s">
        <v>119</v>
      </c>
      <c r="L7" s="4" t="s">
        <v>61</v>
      </c>
      <c r="M7" s="4" t="s">
        <v>62</v>
      </c>
      <c r="N7" s="6" t="str">
        <f>HYPERLINK("https://www.sheetalgroup.com/Details/StoneDetails/?stoneno=GAF00018","YES")</f>
        <v>YES</v>
      </c>
      <c r="O7" s="6" t="str">
        <f>HYPERLINK("https://www.sheetalgroup.com/Details/StoneDetails/?stoneno=GAF00018","YES")</f>
        <v>YES</v>
      </c>
      <c r="P7" s="7" t="str">
        <f>HYPERLINK("https://www.sheetalgroup.com/certificate/6432492994.pdf","6432492994")</f>
        <v>6432492994</v>
      </c>
      <c r="Q7" s="4">
        <v>14000</v>
      </c>
      <c r="R7" s="4">
        <v>-59.1</v>
      </c>
      <c r="S7" s="8">
        <v>5726</v>
      </c>
      <c r="T7" s="4">
        <v>17235.259999999998</v>
      </c>
      <c r="U7" s="4" t="s">
        <v>102</v>
      </c>
      <c r="V7" s="4" t="s">
        <v>150</v>
      </c>
      <c r="W7" s="4" t="s">
        <v>65</v>
      </c>
      <c r="X7" s="4" t="s">
        <v>62</v>
      </c>
      <c r="Y7" s="8" t="s">
        <v>63</v>
      </c>
      <c r="Z7" s="8" t="s">
        <v>62</v>
      </c>
      <c r="AA7" s="8" t="s">
        <v>67</v>
      </c>
      <c r="AB7" s="8" t="s">
        <v>68</v>
      </c>
      <c r="AC7" s="8" t="s">
        <v>68</v>
      </c>
      <c r="AD7" s="8" t="s">
        <v>69</v>
      </c>
      <c r="AE7" s="8" t="s">
        <v>68</v>
      </c>
      <c r="AF7" s="8" t="s">
        <v>68</v>
      </c>
      <c r="AG7" s="8" t="s">
        <v>151</v>
      </c>
      <c r="AH7" s="8" t="s">
        <v>152</v>
      </c>
      <c r="AI7" s="8" t="s">
        <v>153</v>
      </c>
      <c r="AJ7" s="8" t="s">
        <v>154</v>
      </c>
      <c r="AK7" s="8" t="s">
        <v>155</v>
      </c>
      <c r="AL7" s="8" t="s">
        <v>83</v>
      </c>
      <c r="AM7" s="8" t="s">
        <v>156</v>
      </c>
      <c r="AN7" s="8" t="s">
        <v>157</v>
      </c>
      <c r="AO7" s="8" t="s">
        <v>158</v>
      </c>
      <c r="AP7" s="8" t="s">
        <v>158</v>
      </c>
      <c r="AQ7" s="8" t="s">
        <v>59</v>
      </c>
      <c r="AR7" s="8" t="s">
        <v>158</v>
      </c>
      <c r="AS7" s="8" t="s">
        <v>59</v>
      </c>
      <c r="AT7" s="8" t="s">
        <v>159</v>
      </c>
      <c r="AU7" s="8" t="s">
        <v>62</v>
      </c>
      <c r="AV7" s="8">
        <v>42140</v>
      </c>
      <c r="AW7" s="8" t="s">
        <v>59</v>
      </c>
      <c r="AX7" s="8" t="s">
        <v>62</v>
      </c>
    </row>
    <row r="8" spans="1:50" s="8" customFormat="1">
      <c r="A8" s="8">
        <v>2</v>
      </c>
      <c r="B8" s="8" t="s">
        <v>160</v>
      </c>
      <c r="C8" s="8" t="s">
        <v>161</v>
      </c>
      <c r="D8" s="4">
        <v>2.02</v>
      </c>
      <c r="E8" s="8" t="s">
        <v>148</v>
      </c>
      <c r="F8" s="8" t="s">
        <v>117</v>
      </c>
      <c r="G8" s="8" t="s">
        <v>117</v>
      </c>
      <c r="H8" s="8" t="s">
        <v>85</v>
      </c>
      <c r="I8" s="8" t="s">
        <v>59</v>
      </c>
      <c r="J8" s="5" t="s">
        <v>60</v>
      </c>
      <c r="K8" s="4" t="s">
        <v>60</v>
      </c>
      <c r="L8" s="4" t="s">
        <v>61</v>
      </c>
      <c r="M8" s="4" t="s">
        <v>62</v>
      </c>
      <c r="N8" s="6" t="str">
        <f>HYPERLINK("https://www.sheetalgroup.com/Details/StoneDetails/?stoneno=FMF602357","YES")</f>
        <v>YES</v>
      </c>
      <c r="O8" s="6" t="str">
        <f>HYPERLINK("https://www.sheetalgroup.com/Details/StoneDetails/?stoneno=FMF602357","YES")</f>
        <v>YES</v>
      </c>
      <c r="P8" s="7" t="str">
        <f>HYPERLINK("https://www.sheetalgroup.com/certificate/6441016353.pdf","6441016353")</f>
        <v>6441016353</v>
      </c>
      <c r="Q8" s="4">
        <v>16500</v>
      </c>
      <c r="R8" s="4">
        <v>-56.09</v>
      </c>
      <c r="S8" s="8">
        <v>7245.15</v>
      </c>
      <c r="T8" s="4">
        <v>14635.2</v>
      </c>
      <c r="U8" s="4" t="s">
        <v>63</v>
      </c>
      <c r="V8" s="4" t="s">
        <v>64</v>
      </c>
      <c r="W8" s="4" t="s">
        <v>65</v>
      </c>
      <c r="X8" s="4" t="s">
        <v>62</v>
      </c>
      <c r="Y8" s="8" t="s">
        <v>63</v>
      </c>
      <c r="Z8" s="8" t="s">
        <v>66</v>
      </c>
      <c r="AA8" s="8" t="s">
        <v>86</v>
      </c>
      <c r="AB8" s="8" t="s">
        <v>68</v>
      </c>
      <c r="AC8" s="8" t="s">
        <v>68</v>
      </c>
      <c r="AD8" s="8" t="s">
        <v>69</v>
      </c>
      <c r="AE8" s="8" t="s">
        <v>68</v>
      </c>
      <c r="AF8" s="8" t="s">
        <v>70</v>
      </c>
      <c r="AG8" s="8" t="s">
        <v>71</v>
      </c>
      <c r="AH8" s="8" t="s">
        <v>162</v>
      </c>
      <c r="AI8" s="8" t="s">
        <v>163</v>
      </c>
      <c r="AJ8" s="8" t="s">
        <v>164</v>
      </c>
      <c r="AK8" s="8" t="s">
        <v>165</v>
      </c>
      <c r="AL8" s="8" t="s">
        <v>83</v>
      </c>
      <c r="AM8" s="8" t="s">
        <v>156</v>
      </c>
      <c r="AN8" s="8" t="s">
        <v>166</v>
      </c>
      <c r="AO8" s="8" t="s">
        <v>167</v>
      </c>
      <c r="AP8" s="8" t="s">
        <v>168</v>
      </c>
      <c r="AQ8" s="8" t="s">
        <v>169</v>
      </c>
      <c r="AR8" s="8" t="s">
        <v>170</v>
      </c>
      <c r="AS8" s="8" t="s">
        <v>83</v>
      </c>
      <c r="AT8" s="8" t="s">
        <v>159</v>
      </c>
      <c r="AU8" s="8" t="s">
        <v>62</v>
      </c>
      <c r="AV8" s="8">
        <v>33330</v>
      </c>
      <c r="AW8" s="8" t="s">
        <v>59</v>
      </c>
      <c r="AX8" s="8" t="s">
        <v>62</v>
      </c>
    </row>
    <row r="9" spans="1:50" s="8" customFormat="1">
      <c r="A9" s="8">
        <v>3</v>
      </c>
      <c r="B9" s="8" t="s">
        <v>160</v>
      </c>
      <c r="C9" s="8" t="s">
        <v>171</v>
      </c>
      <c r="D9" s="4">
        <v>2.0099999999999998</v>
      </c>
      <c r="E9" s="8" t="s">
        <v>148</v>
      </c>
      <c r="F9" s="8" t="s">
        <v>117</v>
      </c>
      <c r="G9" s="8" t="s">
        <v>117</v>
      </c>
      <c r="H9" s="8" t="s">
        <v>58</v>
      </c>
      <c r="I9" s="8" t="s">
        <v>59</v>
      </c>
      <c r="J9" s="5" t="s">
        <v>60</v>
      </c>
      <c r="K9" s="4" t="s">
        <v>60</v>
      </c>
      <c r="L9" s="4" t="s">
        <v>61</v>
      </c>
      <c r="M9" s="4" t="s">
        <v>62</v>
      </c>
      <c r="N9" s="6" t="str">
        <f>HYPERLINK("https://www.sheetalgroup.com/Details/StoneDetails/?stoneno=RF97012","YES")</f>
        <v>YES</v>
      </c>
      <c r="O9" s="6" t="str">
        <f>HYPERLINK("https://www.sheetalgroup.com/Details/StoneDetails/?stoneno=RF97012","YES")</f>
        <v>YES</v>
      </c>
      <c r="P9" s="7" t="str">
        <f>HYPERLINK("https://www.sheetalgroup.com/certificate/1438743648.pdf","1438743648")</f>
        <v>1438743648</v>
      </c>
      <c r="Q9" s="4">
        <v>13500</v>
      </c>
      <c r="R9" s="4">
        <v>-53.49</v>
      </c>
      <c r="S9" s="8">
        <v>6278.85</v>
      </c>
      <c r="T9" s="4">
        <v>12620.49</v>
      </c>
      <c r="U9" s="4" t="s">
        <v>63</v>
      </c>
      <c r="V9" s="4" t="s">
        <v>64</v>
      </c>
      <c r="W9" s="4" t="s">
        <v>65</v>
      </c>
      <c r="X9" s="4" t="s">
        <v>62</v>
      </c>
      <c r="Y9" s="8" t="s">
        <v>63</v>
      </c>
      <c r="Z9" s="8" t="s">
        <v>66</v>
      </c>
      <c r="AA9" s="8" t="s">
        <v>86</v>
      </c>
      <c r="AB9" s="8" t="s">
        <v>68</v>
      </c>
      <c r="AC9" s="8" t="s">
        <v>68</v>
      </c>
      <c r="AD9" s="8" t="s">
        <v>69</v>
      </c>
      <c r="AE9" s="8" t="s">
        <v>68</v>
      </c>
      <c r="AF9" s="8" t="s">
        <v>70</v>
      </c>
      <c r="AG9" s="8" t="s">
        <v>172</v>
      </c>
      <c r="AH9" s="8" t="s">
        <v>162</v>
      </c>
      <c r="AI9" s="8" t="s">
        <v>173</v>
      </c>
      <c r="AJ9" s="8" t="s">
        <v>174</v>
      </c>
      <c r="AK9" s="8" t="s">
        <v>175</v>
      </c>
      <c r="AL9" s="8" t="s">
        <v>83</v>
      </c>
      <c r="AM9" s="8" t="s">
        <v>176</v>
      </c>
      <c r="AN9" s="8" t="s">
        <v>177</v>
      </c>
      <c r="AO9" s="8" t="s">
        <v>178</v>
      </c>
      <c r="AP9" s="8" t="s">
        <v>179</v>
      </c>
      <c r="AQ9" s="8" t="s">
        <v>180</v>
      </c>
      <c r="AR9" s="8" t="s">
        <v>181</v>
      </c>
      <c r="AS9" s="8" t="s">
        <v>83</v>
      </c>
      <c r="AT9" s="8" t="s">
        <v>159</v>
      </c>
      <c r="AU9" s="8" t="s">
        <v>62</v>
      </c>
      <c r="AV9" s="8">
        <v>27135</v>
      </c>
      <c r="AW9" s="8" t="s">
        <v>59</v>
      </c>
      <c r="AX9" s="8" t="s">
        <v>62</v>
      </c>
    </row>
    <row r="10" spans="1:50" s="8" customFormat="1">
      <c r="A10" s="8">
        <v>4</v>
      </c>
      <c r="B10" s="8" t="s">
        <v>160</v>
      </c>
      <c r="C10" s="8" t="s">
        <v>182</v>
      </c>
      <c r="D10" s="4">
        <v>2.0099999999999998</v>
      </c>
      <c r="E10" s="8" t="s">
        <v>148</v>
      </c>
      <c r="F10" s="8" t="s">
        <v>134</v>
      </c>
      <c r="G10" s="8" t="s">
        <v>134</v>
      </c>
      <c r="H10" s="8" t="s">
        <v>183</v>
      </c>
      <c r="I10" s="8" t="s">
        <v>59</v>
      </c>
      <c r="J10" s="5" t="s">
        <v>60</v>
      </c>
      <c r="K10" s="4" t="s">
        <v>60</v>
      </c>
      <c r="L10" s="4" t="s">
        <v>61</v>
      </c>
      <c r="M10" s="4" t="s">
        <v>62</v>
      </c>
      <c r="N10" s="6" t="str">
        <f>HYPERLINK("https://www.sheetalgroup.com/Details/StoneDetails/?stoneno=RF106861","YES")</f>
        <v>YES</v>
      </c>
      <c r="O10" s="6" t="str">
        <f>HYPERLINK("https://www.sheetalgroup.com/Details/StoneDetails/?stoneno=RF106861","YES")</f>
        <v>YES</v>
      </c>
      <c r="P10" s="7" t="str">
        <f>HYPERLINK("https://www.sheetalgroup.com/certificate/1468082521.pdf","1468082521")</f>
        <v>1468082521</v>
      </c>
      <c r="Q10" s="4">
        <v>10400</v>
      </c>
      <c r="R10" s="4">
        <v>-50.17</v>
      </c>
      <c r="S10" s="8">
        <v>5182.32</v>
      </c>
      <c r="T10" s="4">
        <v>10416.459999999999</v>
      </c>
      <c r="U10" s="4" t="s">
        <v>63</v>
      </c>
      <c r="V10" s="4" t="s">
        <v>64</v>
      </c>
      <c r="W10" s="4" t="s">
        <v>65</v>
      </c>
      <c r="X10" s="4" t="s">
        <v>62</v>
      </c>
      <c r="Y10" s="8" t="s">
        <v>63</v>
      </c>
      <c r="Z10" s="8" t="s">
        <v>62</v>
      </c>
      <c r="AA10" s="8" t="s">
        <v>86</v>
      </c>
      <c r="AB10" s="8" t="s">
        <v>68</v>
      </c>
      <c r="AC10" s="8" t="s">
        <v>68</v>
      </c>
      <c r="AD10" s="8" t="s">
        <v>184</v>
      </c>
      <c r="AE10" s="8" t="s">
        <v>68</v>
      </c>
      <c r="AF10" s="8" t="s">
        <v>185</v>
      </c>
      <c r="AG10" s="8" t="s">
        <v>186</v>
      </c>
      <c r="AH10" s="8" t="s">
        <v>187</v>
      </c>
      <c r="AI10" s="8" t="s">
        <v>188</v>
      </c>
      <c r="AJ10" s="8" t="s">
        <v>163</v>
      </c>
      <c r="AK10" s="8" t="s">
        <v>165</v>
      </c>
      <c r="AL10" s="8" t="s">
        <v>83</v>
      </c>
      <c r="AM10" s="8" t="s">
        <v>189</v>
      </c>
      <c r="AN10" s="8" t="s">
        <v>190</v>
      </c>
      <c r="AO10" s="8" t="s">
        <v>191</v>
      </c>
      <c r="AP10" s="8" t="s">
        <v>192</v>
      </c>
      <c r="AQ10" s="8" t="s">
        <v>193</v>
      </c>
      <c r="AR10" s="8" t="s">
        <v>194</v>
      </c>
      <c r="AS10" s="8" t="s">
        <v>83</v>
      </c>
      <c r="AT10" s="8" t="s">
        <v>159</v>
      </c>
      <c r="AU10" s="8" t="s">
        <v>62</v>
      </c>
      <c r="AV10" s="8">
        <v>20904</v>
      </c>
      <c r="AW10" s="8" t="s">
        <v>59</v>
      </c>
      <c r="AX10" s="8" t="s">
        <v>62</v>
      </c>
    </row>
    <row r="11" spans="1:50" s="8" customFormat="1">
      <c r="A11" s="8">
        <v>5</v>
      </c>
      <c r="B11" s="8" t="s">
        <v>54</v>
      </c>
      <c r="C11" s="8" t="s">
        <v>195</v>
      </c>
      <c r="D11" s="4">
        <v>1.76</v>
      </c>
      <c r="E11" s="8" t="s">
        <v>148</v>
      </c>
      <c r="F11" s="8" t="s">
        <v>101</v>
      </c>
      <c r="G11" s="8" t="s">
        <v>101</v>
      </c>
      <c r="H11" s="8" t="s">
        <v>85</v>
      </c>
      <c r="I11" s="8" t="s">
        <v>59</v>
      </c>
      <c r="J11" s="5" t="s">
        <v>60</v>
      </c>
      <c r="K11" s="4" t="s">
        <v>119</v>
      </c>
      <c r="L11" s="4" t="s">
        <v>61</v>
      </c>
      <c r="M11" s="4" t="s">
        <v>62</v>
      </c>
      <c r="N11" s="6" t="str">
        <f>HYPERLINK("https://www.sheetalgroup.com/Details/StoneDetails/?stoneno=FMF629328","YES")</f>
        <v>YES</v>
      </c>
      <c r="O11" s="6" t="str">
        <f>HYPERLINK("https://www.sheetalgroup.com/Details/StoneDetails/?stoneno=FMF629328","YES")</f>
        <v>YES</v>
      </c>
      <c r="P11" s="7" t="str">
        <f>HYPERLINK("https://www.sheetalgroup.com/certificate/7441969241.pdf","7441969241")</f>
        <v>7441969241</v>
      </c>
      <c r="Q11" s="4">
        <v>10100</v>
      </c>
      <c r="R11" s="4">
        <v>-52.08</v>
      </c>
      <c r="S11" s="8">
        <v>4839.92</v>
      </c>
      <c r="T11" s="4">
        <v>8518.26</v>
      </c>
      <c r="U11" s="4" t="s">
        <v>63</v>
      </c>
      <c r="V11" s="4" t="s">
        <v>196</v>
      </c>
      <c r="W11" s="4" t="s">
        <v>65</v>
      </c>
      <c r="X11" s="4" t="s">
        <v>62</v>
      </c>
      <c r="Y11" s="8" t="s">
        <v>63</v>
      </c>
      <c r="Z11" s="8" t="s">
        <v>66</v>
      </c>
      <c r="AA11" s="8" t="s">
        <v>86</v>
      </c>
      <c r="AB11" s="8" t="s">
        <v>68</v>
      </c>
      <c r="AC11" s="8" t="s">
        <v>68</v>
      </c>
      <c r="AD11" s="8" t="s">
        <v>69</v>
      </c>
      <c r="AE11" s="8" t="s">
        <v>68</v>
      </c>
      <c r="AF11" s="8" t="s">
        <v>70</v>
      </c>
      <c r="AG11" s="8" t="s">
        <v>88</v>
      </c>
      <c r="AH11" s="8" t="s">
        <v>187</v>
      </c>
      <c r="AI11" s="8" t="s">
        <v>197</v>
      </c>
      <c r="AJ11" s="8" t="s">
        <v>198</v>
      </c>
      <c r="AK11" s="8" t="s">
        <v>199</v>
      </c>
      <c r="AL11" s="8" t="s">
        <v>83</v>
      </c>
      <c r="AM11" s="8" t="s">
        <v>176</v>
      </c>
      <c r="AN11" s="8" t="s">
        <v>177</v>
      </c>
      <c r="AO11" s="8" t="s">
        <v>200</v>
      </c>
      <c r="AP11" s="8" t="s">
        <v>201</v>
      </c>
      <c r="AQ11" s="8" t="s">
        <v>202</v>
      </c>
      <c r="AR11" s="8" t="s">
        <v>203</v>
      </c>
      <c r="AS11" s="8" t="s">
        <v>83</v>
      </c>
      <c r="AT11" s="8" t="s">
        <v>159</v>
      </c>
      <c r="AU11" s="8" t="s">
        <v>62</v>
      </c>
      <c r="AV11" s="8">
        <v>17776</v>
      </c>
      <c r="AW11" s="8" t="s">
        <v>59</v>
      </c>
      <c r="AX11" s="8" t="s">
        <v>62</v>
      </c>
    </row>
    <row r="12" spans="1:50" s="8" customFormat="1">
      <c r="A12" s="8">
        <v>6</v>
      </c>
      <c r="B12" s="8" t="s">
        <v>54</v>
      </c>
      <c r="C12" s="8" t="s">
        <v>204</v>
      </c>
      <c r="D12" s="4">
        <v>1.7</v>
      </c>
      <c r="E12" s="8" t="s">
        <v>148</v>
      </c>
      <c r="F12" s="8" t="s">
        <v>134</v>
      </c>
      <c r="G12" s="8" t="s">
        <v>134</v>
      </c>
      <c r="H12" s="8" t="s">
        <v>58</v>
      </c>
      <c r="I12" s="8" t="s">
        <v>59</v>
      </c>
      <c r="J12" s="5" t="s">
        <v>60</v>
      </c>
      <c r="K12" s="4" t="s">
        <v>60</v>
      </c>
      <c r="L12" s="4" t="s">
        <v>61</v>
      </c>
      <c r="M12" s="4" t="s">
        <v>62</v>
      </c>
      <c r="N12" s="6" t="str">
        <f>HYPERLINK("https://www.sheetalgroup.com/Details/StoneDetails/?stoneno=FMF573803","YES")</f>
        <v>YES</v>
      </c>
      <c r="O12" s="6" t="str">
        <f>HYPERLINK("https://www.sheetalgroup.com/Details/StoneDetails/?stoneno=FMF573803","YES")</f>
        <v>YES</v>
      </c>
      <c r="P12" s="7" t="str">
        <f>HYPERLINK("https://www.sheetalgroup.com/certificate/5426962822.pdf","5426962822")</f>
        <v>5426962822</v>
      </c>
      <c r="Q12" s="4">
        <v>9300</v>
      </c>
      <c r="R12" s="4">
        <v>-44.66</v>
      </c>
      <c r="S12" s="8">
        <v>5146.62</v>
      </c>
      <c r="T12" s="4">
        <v>8749.25</v>
      </c>
      <c r="U12" s="4" t="s">
        <v>63</v>
      </c>
      <c r="V12" s="4" t="s">
        <v>64</v>
      </c>
      <c r="W12" s="4" t="s">
        <v>65</v>
      </c>
      <c r="X12" s="4" t="s">
        <v>62</v>
      </c>
      <c r="Y12" s="8" t="s">
        <v>63</v>
      </c>
      <c r="Z12" s="8" t="s">
        <v>62</v>
      </c>
      <c r="AA12" s="8" t="s">
        <v>68</v>
      </c>
      <c r="AB12" s="8" t="s">
        <v>205</v>
      </c>
      <c r="AC12" s="8" t="s">
        <v>68</v>
      </c>
      <c r="AD12" s="8" t="s">
        <v>184</v>
      </c>
      <c r="AE12" s="8" t="s">
        <v>87</v>
      </c>
      <c r="AF12" s="8" t="s">
        <v>68</v>
      </c>
      <c r="AG12" s="8" t="s">
        <v>206</v>
      </c>
      <c r="AH12" s="8" t="s">
        <v>162</v>
      </c>
      <c r="AI12" s="8" t="s">
        <v>207</v>
      </c>
      <c r="AJ12" s="8" t="s">
        <v>207</v>
      </c>
      <c r="AK12" s="8" t="s">
        <v>208</v>
      </c>
      <c r="AL12" s="8" t="s">
        <v>83</v>
      </c>
      <c r="AM12" s="8" t="s">
        <v>176</v>
      </c>
      <c r="AN12" s="8" t="s">
        <v>209</v>
      </c>
      <c r="AO12" s="8" t="s">
        <v>178</v>
      </c>
      <c r="AP12" s="8" t="s">
        <v>210</v>
      </c>
      <c r="AQ12" s="8" t="s">
        <v>211</v>
      </c>
      <c r="AR12" s="8" t="s">
        <v>212</v>
      </c>
      <c r="AS12" s="8" t="s">
        <v>83</v>
      </c>
      <c r="AT12" s="8" t="s">
        <v>59</v>
      </c>
      <c r="AU12" s="8" t="s">
        <v>62</v>
      </c>
      <c r="AV12" s="8">
        <v>15810</v>
      </c>
      <c r="AW12" s="8" t="s">
        <v>59</v>
      </c>
      <c r="AX12" s="8" t="s">
        <v>62</v>
      </c>
    </row>
    <row r="13" spans="1:50" s="8" customFormat="1">
      <c r="A13" s="8">
        <v>7</v>
      </c>
      <c r="B13" s="8" t="s">
        <v>54</v>
      </c>
      <c r="C13" s="8" t="s">
        <v>213</v>
      </c>
      <c r="D13" s="4">
        <v>1.55</v>
      </c>
      <c r="E13" s="8" t="s">
        <v>148</v>
      </c>
      <c r="F13" s="8" t="s">
        <v>101</v>
      </c>
      <c r="G13" s="8" t="s">
        <v>101</v>
      </c>
      <c r="H13" s="8" t="s">
        <v>118</v>
      </c>
      <c r="I13" s="8" t="s">
        <v>59</v>
      </c>
      <c r="J13" s="5" t="s">
        <v>60</v>
      </c>
      <c r="K13" s="4" t="s">
        <v>60</v>
      </c>
      <c r="L13" s="4" t="s">
        <v>61</v>
      </c>
      <c r="M13" s="4" t="s">
        <v>62</v>
      </c>
      <c r="N13" s="6" t="str">
        <f>HYPERLINK("https://www.sheetalgroup.com/Details/StoneDetails/?stoneno=FMF580494","YES")</f>
        <v>YES</v>
      </c>
      <c r="O13" s="6" t="str">
        <f>HYPERLINK("https://www.sheetalgroup.com/Details/StoneDetails/?stoneno=FMF580494","YES")</f>
        <v>YES</v>
      </c>
      <c r="P13" s="7" t="str">
        <f>HYPERLINK("https://www.sheetalgroup.com/certificate/2437123253.pdf","2437123253")</f>
        <v>2437123253</v>
      </c>
      <c r="Q13" s="4">
        <v>11700</v>
      </c>
      <c r="R13" s="4">
        <v>-50.52</v>
      </c>
      <c r="S13" s="8">
        <v>5789.16</v>
      </c>
      <c r="T13" s="4">
        <v>8973.2000000000007</v>
      </c>
      <c r="U13" s="4" t="s">
        <v>63</v>
      </c>
      <c r="V13" s="4" t="s">
        <v>64</v>
      </c>
      <c r="W13" s="4" t="s">
        <v>65</v>
      </c>
      <c r="X13" s="4" t="s">
        <v>62</v>
      </c>
      <c r="Y13" s="8" t="s">
        <v>63</v>
      </c>
      <c r="Z13" s="8" t="s">
        <v>66</v>
      </c>
      <c r="AA13" s="8" t="s">
        <v>68</v>
      </c>
      <c r="AB13" s="8" t="s">
        <v>68</v>
      </c>
      <c r="AC13" s="8" t="s">
        <v>68</v>
      </c>
      <c r="AD13" s="8" t="s">
        <v>68</v>
      </c>
      <c r="AE13" s="8" t="s">
        <v>68</v>
      </c>
      <c r="AF13" s="8" t="s">
        <v>70</v>
      </c>
      <c r="AG13" s="8" t="s">
        <v>214</v>
      </c>
      <c r="AH13" s="8" t="s">
        <v>162</v>
      </c>
      <c r="AI13" s="8" t="s">
        <v>215</v>
      </c>
      <c r="AJ13" s="8" t="s">
        <v>215</v>
      </c>
      <c r="AK13" s="8" t="s">
        <v>216</v>
      </c>
      <c r="AL13" s="8" t="s">
        <v>83</v>
      </c>
      <c r="AM13" s="8" t="s">
        <v>189</v>
      </c>
      <c r="AN13" s="8" t="s">
        <v>190</v>
      </c>
      <c r="AO13" s="8" t="s">
        <v>217</v>
      </c>
      <c r="AP13" s="8" t="s">
        <v>218</v>
      </c>
      <c r="AQ13" s="8" t="s">
        <v>219</v>
      </c>
      <c r="AR13" s="8" t="s">
        <v>220</v>
      </c>
      <c r="AS13" s="8" t="s">
        <v>83</v>
      </c>
      <c r="AT13" s="8" t="s">
        <v>59</v>
      </c>
      <c r="AU13" s="8" t="s">
        <v>62</v>
      </c>
      <c r="AV13" s="8">
        <v>18135</v>
      </c>
      <c r="AW13" s="8" t="s">
        <v>221</v>
      </c>
      <c r="AX13" s="8" t="s">
        <v>62</v>
      </c>
    </row>
    <row r="14" spans="1:50" s="8" customFormat="1">
      <c r="A14" s="8">
        <v>8</v>
      </c>
      <c r="B14" s="8" t="s">
        <v>54</v>
      </c>
      <c r="C14" s="8" t="s">
        <v>222</v>
      </c>
      <c r="D14" s="4">
        <v>1.5</v>
      </c>
      <c r="E14" s="8" t="s">
        <v>148</v>
      </c>
      <c r="F14" s="8" t="s">
        <v>134</v>
      </c>
      <c r="G14" s="8" t="s">
        <v>134</v>
      </c>
      <c r="H14" s="8" t="s">
        <v>58</v>
      </c>
      <c r="I14" s="8" t="s">
        <v>59</v>
      </c>
      <c r="J14" s="5" t="s">
        <v>60</v>
      </c>
      <c r="K14" s="4" t="s">
        <v>60</v>
      </c>
      <c r="L14" s="4" t="s">
        <v>61</v>
      </c>
      <c r="M14" s="4" t="s">
        <v>62</v>
      </c>
      <c r="N14" s="6" t="str">
        <f>HYPERLINK("https://www.sheetalgroup.com/Details/StoneDetails/?stoneno=FMF639776","YES")</f>
        <v>YES</v>
      </c>
      <c r="O14" s="6" t="str">
        <f>HYPERLINK("https://www.sheetalgroup.com/Details/StoneDetails/?stoneno=FMF639776","YES")</f>
        <v>YES</v>
      </c>
      <c r="P14" s="7" t="str">
        <f>HYPERLINK("https://www.sheetalgroup.com/certificate/2457490863.pdf","2457490863")</f>
        <v>2457490863</v>
      </c>
      <c r="Q14" s="4">
        <v>9300</v>
      </c>
      <c r="R14" s="4">
        <v>-53.19</v>
      </c>
      <c r="S14" s="8">
        <v>4353.33</v>
      </c>
      <c r="T14" s="4">
        <v>6529.99</v>
      </c>
      <c r="U14" s="4" t="s">
        <v>63</v>
      </c>
      <c r="V14" s="4" t="s">
        <v>64</v>
      </c>
      <c r="W14" s="4" t="s">
        <v>65</v>
      </c>
      <c r="X14" s="4" t="s">
        <v>62</v>
      </c>
      <c r="Y14" s="8" t="s">
        <v>63</v>
      </c>
      <c r="Z14" s="8" t="s">
        <v>66</v>
      </c>
      <c r="AA14" s="8" t="s">
        <v>86</v>
      </c>
      <c r="AB14" s="8" t="s">
        <v>68</v>
      </c>
      <c r="AC14" s="8" t="s">
        <v>68</v>
      </c>
      <c r="AD14" s="8" t="s">
        <v>69</v>
      </c>
      <c r="AE14" s="8" t="s">
        <v>68</v>
      </c>
      <c r="AF14" s="8" t="s">
        <v>185</v>
      </c>
      <c r="AG14" s="8" t="s">
        <v>71</v>
      </c>
      <c r="AH14" s="8" t="s">
        <v>223</v>
      </c>
      <c r="AI14" s="8" t="s">
        <v>224</v>
      </c>
      <c r="AJ14" s="8" t="s">
        <v>225</v>
      </c>
      <c r="AK14" s="8" t="s">
        <v>226</v>
      </c>
      <c r="AL14" s="8" t="s">
        <v>76</v>
      </c>
      <c r="AM14" s="8" t="s">
        <v>227</v>
      </c>
      <c r="AN14" s="8" t="s">
        <v>228</v>
      </c>
      <c r="AO14" s="8" t="s">
        <v>229</v>
      </c>
      <c r="AP14" s="8" t="s">
        <v>143</v>
      </c>
      <c r="AQ14" s="8" t="s">
        <v>230</v>
      </c>
      <c r="AR14" s="8" t="s">
        <v>231</v>
      </c>
      <c r="AS14" s="8" t="s">
        <v>83</v>
      </c>
      <c r="AT14" s="8" t="s">
        <v>159</v>
      </c>
      <c r="AU14" s="8" t="s">
        <v>62</v>
      </c>
      <c r="AV14" s="8">
        <v>13950</v>
      </c>
      <c r="AW14" s="8" t="s">
        <v>59</v>
      </c>
      <c r="AX14" s="8" t="s">
        <v>62</v>
      </c>
    </row>
    <row r="15" spans="1:50" s="8" customFormat="1">
      <c r="A15" s="8">
        <v>9</v>
      </c>
      <c r="B15" s="8" t="s">
        <v>54</v>
      </c>
      <c r="C15" s="8" t="s">
        <v>232</v>
      </c>
      <c r="D15" s="4">
        <v>1.5</v>
      </c>
      <c r="E15" s="8" t="s">
        <v>148</v>
      </c>
      <c r="F15" s="8" t="s">
        <v>149</v>
      </c>
      <c r="G15" s="8" t="s">
        <v>149</v>
      </c>
      <c r="H15" s="8" t="s">
        <v>58</v>
      </c>
      <c r="I15" s="8" t="s">
        <v>59</v>
      </c>
      <c r="J15" s="5" t="s">
        <v>60</v>
      </c>
      <c r="K15" s="4" t="s">
        <v>60</v>
      </c>
      <c r="L15" s="4" t="s">
        <v>61</v>
      </c>
      <c r="M15" s="4" t="s">
        <v>62</v>
      </c>
      <c r="N15" s="6" t="str">
        <f>HYPERLINK("https://www.sheetalgroup.com/Details/StoneDetails/?stoneno=GAF00392","YES")</f>
        <v>YES</v>
      </c>
      <c r="O15" s="6" t="str">
        <f>HYPERLINK("https://www.sheetalgroup.com/Details/StoneDetails/?stoneno=GAF00392","YES")</f>
        <v>YES</v>
      </c>
      <c r="P15" s="7" t="str">
        <f>HYPERLINK("https://www.sheetalgroup.com/certificate/2467509057.pdf","2467509057")</f>
        <v>2467509057</v>
      </c>
      <c r="Q15" s="4">
        <v>7000</v>
      </c>
      <c r="R15" s="4">
        <v>-49.53</v>
      </c>
      <c r="S15" s="8">
        <v>3532.9</v>
      </c>
      <c r="T15" s="4">
        <v>5299.35</v>
      </c>
      <c r="U15" s="4" t="s">
        <v>63</v>
      </c>
      <c r="V15" s="4" t="s">
        <v>150</v>
      </c>
      <c r="W15" s="4" t="s">
        <v>65</v>
      </c>
      <c r="X15" s="4" t="s">
        <v>62</v>
      </c>
      <c r="Y15" s="8" t="s">
        <v>63</v>
      </c>
      <c r="Z15" s="8" t="s">
        <v>62</v>
      </c>
      <c r="AA15" s="8" t="s">
        <v>86</v>
      </c>
      <c r="AB15" s="8" t="s">
        <v>68</v>
      </c>
      <c r="AC15" s="8" t="s">
        <v>68</v>
      </c>
      <c r="AD15" s="8" t="s">
        <v>69</v>
      </c>
      <c r="AE15" s="8" t="s">
        <v>68</v>
      </c>
      <c r="AF15" s="8" t="s">
        <v>68</v>
      </c>
      <c r="AG15" s="8" t="s">
        <v>233</v>
      </c>
      <c r="AH15" s="8" t="s">
        <v>162</v>
      </c>
      <c r="AI15" s="8" t="s">
        <v>234</v>
      </c>
      <c r="AJ15" s="8" t="s">
        <v>235</v>
      </c>
      <c r="AK15" s="8" t="s">
        <v>236</v>
      </c>
      <c r="AL15" s="8" t="s">
        <v>83</v>
      </c>
      <c r="AM15" s="8" t="s">
        <v>176</v>
      </c>
      <c r="AN15" s="8" t="s">
        <v>177</v>
      </c>
      <c r="AO15" s="8" t="s">
        <v>158</v>
      </c>
      <c r="AP15" s="8" t="s">
        <v>158</v>
      </c>
      <c r="AQ15" s="8" t="s">
        <v>59</v>
      </c>
      <c r="AR15" s="8" t="s">
        <v>158</v>
      </c>
      <c r="AS15" s="8" t="s">
        <v>59</v>
      </c>
      <c r="AT15" s="8" t="s">
        <v>159</v>
      </c>
      <c r="AU15" s="8" t="s">
        <v>62</v>
      </c>
      <c r="AV15" s="8">
        <v>10500</v>
      </c>
      <c r="AW15" s="8" t="s">
        <v>59</v>
      </c>
      <c r="AX15" s="8" t="s">
        <v>62</v>
      </c>
    </row>
    <row r="16" spans="1:50" s="8" customFormat="1">
      <c r="A16" s="8">
        <v>1</v>
      </c>
      <c r="B16" s="8" t="s">
        <v>160</v>
      </c>
      <c r="C16" s="8" t="s">
        <v>237</v>
      </c>
      <c r="D16" s="4">
        <v>2.02</v>
      </c>
      <c r="E16" s="8" t="s">
        <v>238</v>
      </c>
      <c r="F16" s="8" t="s">
        <v>117</v>
      </c>
      <c r="G16" s="8" t="s">
        <v>117</v>
      </c>
      <c r="H16" s="8" t="s">
        <v>58</v>
      </c>
      <c r="I16" s="8" t="s">
        <v>59</v>
      </c>
      <c r="J16" s="5" t="s">
        <v>60</v>
      </c>
      <c r="K16" s="4" t="s">
        <v>60</v>
      </c>
      <c r="L16" s="4" t="s">
        <v>61</v>
      </c>
      <c r="M16" s="4" t="s">
        <v>62</v>
      </c>
      <c r="N16" s="6" t="str">
        <f>HYPERLINK("https://www.sheetalgroup.com/Details/StoneDetails/?stoneno=RF97419","YES")</f>
        <v>YES</v>
      </c>
      <c r="O16" s="6" t="str">
        <f>HYPERLINK("https://www.sheetalgroup.com/Details/StoneDetails/?stoneno=RF97419","YES")</f>
        <v>YES</v>
      </c>
      <c r="P16" s="7" t="str">
        <f>HYPERLINK("https://www.sheetalgroup.com/certificate/2444016451.pdf","2444016451")</f>
        <v>2444016451</v>
      </c>
      <c r="Q16" s="4">
        <v>13500</v>
      </c>
      <c r="R16" s="4">
        <v>-53.12</v>
      </c>
      <c r="S16" s="8">
        <v>6328.8</v>
      </c>
      <c r="T16" s="4">
        <v>12784.18</v>
      </c>
      <c r="U16" s="4" t="s">
        <v>239</v>
      </c>
      <c r="V16" s="4" t="s">
        <v>196</v>
      </c>
      <c r="W16" s="4" t="s">
        <v>65</v>
      </c>
      <c r="X16" s="4" t="s">
        <v>62</v>
      </c>
      <c r="Y16" s="8" t="s">
        <v>63</v>
      </c>
      <c r="Z16" s="8" t="s">
        <v>66</v>
      </c>
      <c r="AA16" s="8" t="s">
        <v>86</v>
      </c>
      <c r="AB16" s="8" t="s">
        <v>68</v>
      </c>
      <c r="AC16" s="8" t="s">
        <v>68</v>
      </c>
      <c r="AD16" s="8" t="s">
        <v>69</v>
      </c>
      <c r="AE16" s="8" t="s">
        <v>87</v>
      </c>
      <c r="AF16" s="8" t="s">
        <v>68</v>
      </c>
      <c r="AG16" s="8" t="s">
        <v>240</v>
      </c>
      <c r="AH16" s="8" t="s">
        <v>241</v>
      </c>
      <c r="AI16" s="8" t="s">
        <v>155</v>
      </c>
      <c r="AJ16" s="8" t="s">
        <v>242</v>
      </c>
      <c r="AK16" s="8" t="s">
        <v>243</v>
      </c>
      <c r="AL16" s="8" t="s">
        <v>83</v>
      </c>
      <c r="AM16" s="8" t="s">
        <v>244</v>
      </c>
      <c r="AN16" s="8" t="s">
        <v>245</v>
      </c>
      <c r="AO16" s="8" t="s">
        <v>246</v>
      </c>
      <c r="AP16" s="8" t="s">
        <v>247</v>
      </c>
      <c r="AQ16" s="8" t="s">
        <v>248</v>
      </c>
      <c r="AR16" s="8" t="s">
        <v>249</v>
      </c>
      <c r="AS16" s="8" t="s">
        <v>83</v>
      </c>
      <c r="AT16" s="8" t="s">
        <v>159</v>
      </c>
      <c r="AU16" s="8" t="s">
        <v>62</v>
      </c>
      <c r="AV16" s="8">
        <v>27270</v>
      </c>
      <c r="AW16" s="8" t="s">
        <v>59</v>
      </c>
      <c r="AX16" s="8" t="s">
        <v>62</v>
      </c>
    </row>
    <row r="17" spans="1:50" s="8" customFormat="1">
      <c r="A17" s="8">
        <v>2</v>
      </c>
      <c r="B17" s="8" t="s">
        <v>160</v>
      </c>
      <c r="C17" s="8" t="s">
        <v>250</v>
      </c>
      <c r="D17" s="4">
        <v>2</v>
      </c>
      <c r="E17" s="8" t="s">
        <v>238</v>
      </c>
      <c r="F17" s="8" t="s">
        <v>149</v>
      </c>
      <c r="G17" s="8" t="s">
        <v>149</v>
      </c>
      <c r="H17" s="8" t="s">
        <v>58</v>
      </c>
      <c r="I17" s="8" t="s">
        <v>59</v>
      </c>
      <c r="J17" s="5" t="s">
        <v>60</v>
      </c>
      <c r="K17" s="4" t="s">
        <v>60</v>
      </c>
      <c r="L17" s="4" t="s">
        <v>61</v>
      </c>
      <c r="M17" s="4" t="s">
        <v>62</v>
      </c>
      <c r="N17" s="6" t="str">
        <f>HYPERLINK("https://www.sheetalgroup.com/Details/StoneDetails/?stoneno=RF94069","YES")</f>
        <v>YES</v>
      </c>
      <c r="O17" s="6" t="str">
        <f>HYPERLINK("https://www.sheetalgroup.com/Details/StoneDetails/?stoneno=RF94069","YES")</f>
        <v>YES</v>
      </c>
      <c r="P17" s="7" t="str">
        <f>HYPERLINK("https://www.sheetalgroup.com/certificate/5423497981.pdf","5423497981")</f>
        <v>5423497981</v>
      </c>
      <c r="Q17" s="4">
        <v>9300</v>
      </c>
      <c r="R17" s="4">
        <v>-47.54</v>
      </c>
      <c r="S17" s="8">
        <v>4878.78</v>
      </c>
      <c r="T17" s="4">
        <v>9757.56</v>
      </c>
      <c r="U17" s="4" t="s">
        <v>102</v>
      </c>
      <c r="V17" s="4" t="s">
        <v>64</v>
      </c>
      <c r="W17" s="4" t="s">
        <v>65</v>
      </c>
      <c r="X17" s="4" t="s">
        <v>62</v>
      </c>
      <c r="Y17" s="8" t="s">
        <v>63</v>
      </c>
      <c r="Z17" s="8" t="s">
        <v>66</v>
      </c>
      <c r="AA17" s="8" t="s">
        <v>67</v>
      </c>
      <c r="AB17" s="8" t="s">
        <v>205</v>
      </c>
      <c r="AC17" s="8" t="s">
        <v>68</v>
      </c>
      <c r="AD17" s="8" t="s">
        <v>68</v>
      </c>
      <c r="AE17" s="8" t="s">
        <v>68</v>
      </c>
      <c r="AF17" s="8" t="s">
        <v>70</v>
      </c>
      <c r="AG17" s="8" t="s">
        <v>251</v>
      </c>
      <c r="AH17" s="8" t="s">
        <v>72</v>
      </c>
      <c r="AI17" s="8" t="s">
        <v>252</v>
      </c>
      <c r="AJ17" s="8" t="s">
        <v>253</v>
      </c>
      <c r="AK17" s="8" t="s">
        <v>254</v>
      </c>
      <c r="AL17" s="8" t="s">
        <v>83</v>
      </c>
      <c r="AM17" s="8" t="s">
        <v>255</v>
      </c>
      <c r="AN17" s="8" t="s">
        <v>256</v>
      </c>
      <c r="AO17" s="8" t="s">
        <v>257</v>
      </c>
      <c r="AP17" s="8" t="s">
        <v>258</v>
      </c>
      <c r="AQ17" s="8" t="s">
        <v>259</v>
      </c>
      <c r="AR17" s="8" t="s">
        <v>260</v>
      </c>
      <c r="AS17" s="8" t="s">
        <v>83</v>
      </c>
      <c r="AT17" s="8" t="s">
        <v>59</v>
      </c>
      <c r="AU17" s="8" t="s">
        <v>62</v>
      </c>
      <c r="AV17" s="8">
        <v>18600</v>
      </c>
      <c r="AW17" s="8" t="s">
        <v>59</v>
      </c>
      <c r="AX17" s="8" t="s">
        <v>62</v>
      </c>
    </row>
    <row r="18" spans="1:50" s="8" customFormat="1">
      <c r="A18" s="8">
        <v>3</v>
      </c>
      <c r="B18" s="8" t="s">
        <v>54</v>
      </c>
      <c r="C18" s="8" t="s">
        <v>261</v>
      </c>
      <c r="D18" s="4">
        <v>1.71</v>
      </c>
      <c r="E18" s="8" t="s">
        <v>238</v>
      </c>
      <c r="F18" s="8" t="s">
        <v>117</v>
      </c>
      <c r="G18" s="8" t="s">
        <v>117</v>
      </c>
      <c r="H18" s="8" t="s">
        <v>262</v>
      </c>
      <c r="I18" s="8" t="s">
        <v>59</v>
      </c>
      <c r="J18" s="5" t="s">
        <v>60</v>
      </c>
      <c r="K18" s="4" t="s">
        <v>60</v>
      </c>
      <c r="L18" s="4" t="s">
        <v>61</v>
      </c>
      <c r="M18" s="4" t="s">
        <v>62</v>
      </c>
      <c r="N18" s="6" t="str">
        <f>HYPERLINK("https://www.sheetalgroup.com/Details/StoneDetails/?stoneno=FMF637838","YES")</f>
        <v>YES</v>
      </c>
      <c r="O18" s="6" t="str">
        <f>HYPERLINK("https://www.sheetalgroup.com/Details/StoneDetails/?stoneno=FMF637838","YES")</f>
        <v>YES</v>
      </c>
      <c r="P18" s="7" t="str">
        <f>HYPERLINK("https://www.sheetalgroup.com/certificate/2456067368.pdf","2456067368")</f>
        <v>2456067368</v>
      </c>
      <c r="Q18" s="4">
        <v>14900</v>
      </c>
      <c r="R18" s="4">
        <v>-41.14</v>
      </c>
      <c r="S18" s="8">
        <v>8770.14</v>
      </c>
      <c r="T18" s="4">
        <v>14996.94</v>
      </c>
      <c r="U18" s="4" t="s">
        <v>63</v>
      </c>
      <c r="V18" s="4" t="s">
        <v>64</v>
      </c>
      <c r="W18" s="4" t="s">
        <v>65</v>
      </c>
      <c r="X18" s="4" t="s">
        <v>62</v>
      </c>
      <c r="Y18" s="8" t="s">
        <v>63</v>
      </c>
      <c r="Z18" s="8" t="s">
        <v>66</v>
      </c>
      <c r="AA18" s="8" t="s">
        <v>68</v>
      </c>
      <c r="AB18" s="8" t="s">
        <v>68</v>
      </c>
      <c r="AC18" s="8" t="s">
        <v>68</v>
      </c>
      <c r="AD18" s="8" t="s">
        <v>68</v>
      </c>
      <c r="AE18" s="8" t="s">
        <v>68</v>
      </c>
      <c r="AF18" s="8" t="s">
        <v>68</v>
      </c>
      <c r="AG18" s="8" t="s">
        <v>263</v>
      </c>
      <c r="AH18" s="8" t="s">
        <v>72</v>
      </c>
      <c r="AI18" s="8" t="s">
        <v>264</v>
      </c>
      <c r="AJ18" s="8" t="s">
        <v>153</v>
      </c>
      <c r="AK18" s="8" t="s">
        <v>265</v>
      </c>
      <c r="AL18" s="8" t="s">
        <v>83</v>
      </c>
      <c r="AM18" s="8" t="s">
        <v>244</v>
      </c>
      <c r="AN18" s="8" t="s">
        <v>266</v>
      </c>
      <c r="AO18" s="8" t="s">
        <v>267</v>
      </c>
      <c r="AP18" s="8" t="s">
        <v>268</v>
      </c>
      <c r="AQ18" s="8" t="s">
        <v>269</v>
      </c>
      <c r="AR18" s="8" t="s">
        <v>270</v>
      </c>
      <c r="AS18" s="8" t="s">
        <v>83</v>
      </c>
      <c r="AT18" s="8" t="s">
        <v>159</v>
      </c>
      <c r="AU18" s="8" t="s">
        <v>62</v>
      </c>
      <c r="AV18" s="8">
        <v>25479</v>
      </c>
      <c r="AW18" s="8" t="s">
        <v>59</v>
      </c>
      <c r="AX18" s="8" t="s">
        <v>62</v>
      </c>
    </row>
    <row r="19" spans="1:50" s="8" customFormat="1">
      <c r="A19" s="8">
        <v>4</v>
      </c>
      <c r="B19" s="8" t="s">
        <v>54</v>
      </c>
      <c r="C19" s="8" t="s">
        <v>271</v>
      </c>
      <c r="D19" s="4">
        <v>1.7</v>
      </c>
      <c r="E19" s="8" t="s">
        <v>238</v>
      </c>
      <c r="F19" s="8" t="s">
        <v>57</v>
      </c>
      <c r="G19" s="8" t="s">
        <v>57</v>
      </c>
      <c r="H19" s="8" t="s">
        <v>58</v>
      </c>
      <c r="I19" s="8" t="s">
        <v>59</v>
      </c>
      <c r="J19" s="5" t="s">
        <v>60</v>
      </c>
      <c r="K19" s="4" t="s">
        <v>60</v>
      </c>
      <c r="L19" s="4" t="s">
        <v>61</v>
      </c>
      <c r="M19" s="4" t="s">
        <v>62</v>
      </c>
      <c r="N19" s="6" t="str">
        <f>HYPERLINK("https://www.sheetalgroup.com/Details/StoneDetails/?stoneno=FMF654814","YES")</f>
        <v>YES</v>
      </c>
      <c r="O19" s="6" t="str">
        <f>HYPERLINK("https://www.sheetalgroup.com/Details/StoneDetails/?stoneno=FMF654814","YES")</f>
        <v>YES</v>
      </c>
      <c r="P19" s="7" t="str">
        <f>HYPERLINK("https://www.sheetalgroup.com/certificate/2467704633.pdf","2467704633")</f>
        <v>2467704633</v>
      </c>
      <c r="Q19" s="4">
        <v>8000</v>
      </c>
      <c r="R19" s="4">
        <v>-46.72</v>
      </c>
      <c r="S19" s="8">
        <v>4262.3999999999996</v>
      </c>
      <c r="T19" s="4">
        <v>7246.08</v>
      </c>
      <c r="U19" s="4" t="s">
        <v>63</v>
      </c>
      <c r="V19" s="4" t="s">
        <v>64</v>
      </c>
      <c r="W19" s="4" t="s">
        <v>65</v>
      </c>
      <c r="X19" s="4" t="s">
        <v>62</v>
      </c>
      <c r="Y19" s="8" t="s">
        <v>63</v>
      </c>
      <c r="Z19" s="8" t="s">
        <v>66</v>
      </c>
      <c r="AA19" s="8" t="s">
        <v>67</v>
      </c>
      <c r="AB19" s="8" t="s">
        <v>205</v>
      </c>
      <c r="AC19" s="8" t="s">
        <v>68</v>
      </c>
      <c r="AD19" s="8" t="s">
        <v>69</v>
      </c>
      <c r="AE19" s="8" t="s">
        <v>87</v>
      </c>
      <c r="AF19" s="8" t="s">
        <v>68</v>
      </c>
      <c r="AG19" s="8" t="s">
        <v>88</v>
      </c>
      <c r="AH19" s="8" t="s">
        <v>272</v>
      </c>
      <c r="AI19" s="8" t="s">
        <v>273</v>
      </c>
      <c r="AJ19" s="8" t="s">
        <v>274</v>
      </c>
      <c r="AK19" s="8" t="s">
        <v>275</v>
      </c>
      <c r="AL19" s="8" t="s">
        <v>276</v>
      </c>
      <c r="AM19" s="8" t="s">
        <v>244</v>
      </c>
      <c r="AN19" s="8" t="s">
        <v>277</v>
      </c>
      <c r="AO19" s="8" t="s">
        <v>278</v>
      </c>
      <c r="AP19" s="8" t="s">
        <v>279</v>
      </c>
      <c r="AQ19" s="8" t="s">
        <v>280</v>
      </c>
      <c r="AR19" s="8" t="s">
        <v>281</v>
      </c>
      <c r="AS19" s="8" t="s">
        <v>83</v>
      </c>
      <c r="AT19" s="8" t="s">
        <v>159</v>
      </c>
      <c r="AU19" s="8" t="s">
        <v>62</v>
      </c>
      <c r="AV19" s="8">
        <v>13600</v>
      </c>
      <c r="AW19" s="8" t="s">
        <v>59</v>
      </c>
      <c r="AX19" s="8" t="s">
        <v>62</v>
      </c>
    </row>
    <row r="20" spans="1:50" s="8" customFormat="1">
      <c r="A20" s="8">
        <v>5</v>
      </c>
      <c r="B20" s="8" t="s">
        <v>54</v>
      </c>
      <c r="C20" s="8" t="s">
        <v>282</v>
      </c>
      <c r="D20" s="4">
        <v>1.65</v>
      </c>
      <c r="E20" s="8" t="s">
        <v>238</v>
      </c>
      <c r="F20" s="8" t="s">
        <v>134</v>
      </c>
      <c r="G20" s="8" t="s">
        <v>134</v>
      </c>
      <c r="H20" s="8" t="s">
        <v>262</v>
      </c>
      <c r="I20" s="8" t="s">
        <v>59</v>
      </c>
      <c r="J20" s="5" t="s">
        <v>60</v>
      </c>
      <c r="K20" s="4" t="s">
        <v>60</v>
      </c>
      <c r="L20" s="4" t="s">
        <v>61</v>
      </c>
      <c r="M20" s="4" t="s">
        <v>62</v>
      </c>
      <c r="N20" s="6" t="str">
        <f>HYPERLINK("https://www.sheetalgroup.com/Details/StoneDetails/?stoneno=RF106116","YES")</f>
        <v>YES</v>
      </c>
      <c r="O20" s="6" t="str">
        <f>HYPERLINK("https://www.sheetalgroup.com/Details/StoneDetails/?stoneno=RF106116","YES")</f>
        <v>YES</v>
      </c>
      <c r="P20" s="7" t="str">
        <f>HYPERLINK("https://www.sheetalgroup.com/certificate/2457864903.pdf","2457864903")</f>
        <v>2457864903</v>
      </c>
      <c r="Q20" s="4">
        <v>13400</v>
      </c>
      <c r="R20" s="4">
        <v>-39.58</v>
      </c>
      <c r="S20" s="8">
        <v>8096.28</v>
      </c>
      <c r="T20" s="4">
        <v>13358.86</v>
      </c>
      <c r="U20" s="4" t="s">
        <v>63</v>
      </c>
      <c r="V20" s="4" t="s">
        <v>196</v>
      </c>
      <c r="W20" s="4" t="s">
        <v>65</v>
      </c>
      <c r="X20" s="4" t="s">
        <v>62</v>
      </c>
      <c r="Y20" s="8" t="s">
        <v>63</v>
      </c>
      <c r="Z20" s="8" t="s">
        <v>66</v>
      </c>
      <c r="AA20" s="8" t="s">
        <v>68</v>
      </c>
      <c r="AB20" s="8" t="s">
        <v>68</v>
      </c>
      <c r="AC20" s="8" t="s">
        <v>68</v>
      </c>
      <c r="AD20" s="8" t="s">
        <v>68</v>
      </c>
      <c r="AE20" s="8" t="s">
        <v>68</v>
      </c>
      <c r="AF20" s="8" t="s">
        <v>68</v>
      </c>
      <c r="AG20" s="8" t="s">
        <v>263</v>
      </c>
      <c r="AH20" s="8" t="s">
        <v>283</v>
      </c>
      <c r="AI20" s="8" t="s">
        <v>284</v>
      </c>
      <c r="AJ20" s="8" t="s">
        <v>285</v>
      </c>
      <c r="AK20" s="8" t="s">
        <v>286</v>
      </c>
      <c r="AL20" s="8" t="s">
        <v>83</v>
      </c>
      <c r="AM20" s="8" t="s">
        <v>244</v>
      </c>
      <c r="AN20" s="8" t="s">
        <v>245</v>
      </c>
      <c r="AO20" s="8" t="s">
        <v>217</v>
      </c>
      <c r="AP20" s="8" t="s">
        <v>287</v>
      </c>
      <c r="AQ20" s="8" t="s">
        <v>288</v>
      </c>
      <c r="AR20" s="8" t="s">
        <v>289</v>
      </c>
      <c r="AS20" s="8" t="s">
        <v>83</v>
      </c>
      <c r="AT20" s="8" t="s">
        <v>159</v>
      </c>
      <c r="AU20" s="8" t="s">
        <v>62</v>
      </c>
      <c r="AV20" s="8">
        <v>22110</v>
      </c>
      <c r="AW20" s="8" t="s">
        <v>59</v>
      </c>
      <c r="AX20" s="8" t="s">
        <v>62</v>
      </c>
    </row>
    <row r="21" spans="1:50" s="8" customFormat="1">
      <c r="A21" s="8">
        <v>6</v>
      </c>
      <c r="B21" s="8" t="s">
        <v>54</v>
      </c>
      <c r="C21" s="8" t="s">
        <v>290</v>
      </c>
      <c r="D21" s="4">
        <v>1.57</v>
      </c>
      <c r="E21" s="8" t="s">
        <v>238</v>
      </c>
      <c r="F21" s="8" t="s">
        <v>117</v>
      </c>
      <c r="G21" s="8" t="s">
        <v>117</v>
      </c>
      <c r="H21" s="8" t="s">
        <v>118</v>
      </c>
      <c r="I21" s="8" t="s">
        <v>59</v>
      </c>
      <c r="J21" s="5" t="s">
        <v>60</v>
      </c>
      <c r="K21" s="4" t="s">
        <v>60</v>
      </c>
      <c r="L21" s="4" t="s">
        <v>61</v>
      </c>
      <c r="M21" s="4" t="s">
        <v>62</v>
      </c>
      <c r="N21" s="6" t="str">
        <f>HYPERLINK("https://www.sheetalgroup.com/Details/StoneDetails/?stoneno=FMF640080","YES")</f>
        <v>YES</v>
      </c>
      <c r="O21" s="6" t="str">
        <f>HYPERLINK("https://www.sheetalgroup.com/Details/StoneDetails/?stoneno=FMF640080","YES")</f>
        <v>YES</v>
      </c>
      <c r="P21" s="7" t="str">
        <f>HYPERLINK("https://www.sheetalgroup.com/certificate/5453490770.pdf","5453490770")</f>
        <v>5453490770</v>
      </c>
      <c r="Q21" s="4">
        <v>13600</v>
      </c>
      <c r="R21" s="4">
        <v>-44.04</v>
      </c>
      <c r="S21" s="8">
        <v>7610.56</v>
      </c>
      <c r="T21" s="4">
        <v>11948.58</v>
      </c>
      <c r="U21" s="4" t="s">
        <v>63</v>
      </c>
      <c r="V21" s="4" t="s">
        <v>64</v>
      </c>
      <c r="W21" s="4" t="s">
        <v>65</v>
      </c>
      <c r="X21" s="4" t="s">
        <v>62</v>
      </c>
      <c r="Y21" s="8" t="s">
        <v>63</v>
      </c>
      <c r="Z21" s="8" t="s">
        <v>66</v>
      </c>
      <c r="AA21" s="8" t="s">
        <v>68</v>
      </c>
      <c r="AB21" s="8" t="s">
        <v>68</v>
      </c>
      <c r="AC21" s="8" t="s">
        <v>68</v>
      </c>
      <c r="AD21" s="8" t="s">
        <v>68</v>
      </c>
      <c r="AE21" s="8" t="s">
        <v>68</v>
      </c>
      <c r="AF21" s="8" t="s">
        <v>68</v>
      </c>
      <c r="AG21" s="8" t="s">
        <v>263</v>
      </c>
      <c r="AH21" s="8" t="s">
        <v>241</v>
      </c>
      <c r="AI21" s="8" t="s">
        <v>291</v>
      </c>
      <c r="AJ21" s="8" t="s">
        <v>292</v>
      </c>
      <c r="AK21" s="8" t="s">
        <v>293</v>
      </c>
      <c r="AL21" s="8" t="s">
        <v>76</v>
      </c>
      <c r="AM21" s="8" t="s">
        <v>244</v>
      </c>
      <c r="AN21" s="8" t="s">
        <v>256</v>
      </c>
      <c r="AO21" s="8" t="s">
        <v>294</v>
      </c>
      <c r="AP21" s="8" t="s">
        <v>268</v>
      </c>
      <c r="AQ21" s="8" t="s">
        <v>295</v>
      </c>
      <c r="AR21" s="8" t="s">
        <v>296</v>
      </c>
      <c r="AS21" s="8" t="s">
        <v>83</v>
      </c>
      <c r="AT21" s="8" t="s">
        <v>159</v>
      </c>
      <c r="AU21" s="8" t="s">
        <v>62</v>
      </c>
      <c r="AV21" s="8">
        <v>21352</v>
      </c>
      <c r="AW21" s="8" t="s">
        <v>59</v>
      </c>
      <c r="AX21" s="8" t="s">
        <v>62</v>
      </c>
    </row>
    <row r="22" spans="1:50" s="8" customFormat="1">
      <c r="A22" s="8">
        <v>7</v>
      </c>
      <c r="B22" s="8" t="s">
        <v>54</v>
      </c>
      <c r="C22" s="8" t="s">
        <v>297</v>
      </c>
      <c r="D22" s="4">
        <v>1.51</v>
      </c>
      <c r="E22" s="8" t="s">
        <v>238</v>
      </c>
      <c r="F22" s="8" t="s">
        <v>134</v>
      </c>
      <c r="G22" s="8" t="s">
        <v>134</v>
      </c>
      <c r="H22" s="8" t="s">
        <v>58</v>
      </c>
      <c r="I22" s="8" t="s">
        <v>59</v>
      </c>
      <c r="J22" s="5" t="s">
        <v>60</v>
      </c>
      <c r="K22" s="4" t="s">
        <v>60</v>
      </c>
      <c r="L22" s="4" t="s">
        <v>61</v>
      </c>
      <c r="M22" s="4" t="s">
        <v>62</v>
      </c>
      <c r="N22" s="6" t="str">
        <f>HYPERLINK("https://www.sheetalgroup.com/Details/StoneDetails/?stoneno=FMF583503","YES")</f>
        <v>YES</v>
      </c>
      <c r="O22" s="6" t="str">
        <f>HYPERLINK("https://www.sheetalgroup.com/Details/StoneDetails/?stoneno=FMF583503","YES")</f>
        <v>YES</v>
      </c>
      <c r="P22" s="7" t="str">
        <f>HYPERLINK("https://www.sheetalgroup.com/certificate/1439464152.pdf","1439464152")</f>
        <v>1439464152</v>
      </c>
      <c r="Q22" s="4">
        <v>9300</v>
      </c>
      <c r="R22" s="4">
        <v>-51.1</v>
      </c>
      <c r="S22" s="8">
        <v>4547.7</v>
      </c>
      <c r="T22" s="4">
        <v>6867.03</v>
      </c>
      <c r="U22" s="4" t="s">
        <v>102</v>
      </c>
      <c r="V22" s="4" t="s">
        <v>196</v>
      </c>
      <c r="W22" s="4" t="s">
        <v>65</v>
      </c>
      <c r="X22" s="4" t="s">
        <v>62</v>
      </c>
      <c r="Y22" s="8" t="s">
        <v>63</v>
      </c>
      <c r="Z22" s="8" t="s">
        <v>66</v>
      </c>
      <c r="AA22" s="8" t="s">
        <v>68</v>
      </c>
      <c r="AB22" s="8" t="s">
        <v>68</v>
      </c>
      <c r="AC22" s="8" t="s">
        <v>298</v>
      </c>
      <c r="AD22" s="8" t="s">
        <v>69</v>
      </c>
      <c r="AE22" s="8" t="s">
        <v>68</v>
      </c>
      <c r="AF22" s="8" t="s">
        <v>70</v>
      </c>
      <c r="AG22" s="8" t="s">
        <v>240</v>
      </c>
      <c r="AH22" s="8" t="s">
        <v>89</v>
      </c>
      <c r="AI22" s="8" t="s">
        <v>299</v>
      </c>
      <c r="AJ22" s="8" t="s">
        <v>300</v>
      </c>
      <c r="AK22" s="8" t="s">
        <v>301</v>
      </c>
      <c r="AL22" s="8" t="s">
        <v>83</v>
      </c>
      <c r="AM22" s="8" t="s">
        <v>255</v>
      </c>
      <c r="AN22" s="8" t="s">
        <v>302</v>
      </c>
      <c r="AO22" s="8" t="s">
        <v>303</v>
      </c>
      <c r="AP22" s="8" t="s">
        <v>304</v>
      </c>
      <c r="AQ22" s="8" t="s">
        <v>305</v>
      </c>
      <c r="AR22" s="8" t="s">
        <v>306</v>
      </c>
      <c r="AS22" s="8" t="s">
        <v>83</v>
      </c>
      <c r="AT22" s="8" t="s">
        <v>59</v>
      </c>
      <c r="AU22" s="8" t="s">
        <v>62</v>
      </c>
      <c r="AV22" s="8">
        <v>14043</v>
      </c>
      <c r="AW22" s="8" t="s">
        <v>59</v>
      </c>
      <c r="AX22" s="8" t="s">
        <v>62</v>
      </c>
    </row>
    <row r="23" spans="1:50" s="8" customFormat="1">
      <c r="A23" s="8">
        <v>8</v>
      </c>
      <c r="B23" s="8" t="s">
        <v>54</v>
      </c>
      <c r="C23" s="8" t="s">
        <v>307</v>
      </c>
      <c r="D23" s="4">
        <v>1.5</v>
      </c>
      <c r="E23" s="8" t="s">
        <v>238</v>
      </c>
      <c r="F23" s="8" t="s">
        <v>117</v>
      </c>
      <c r="G23" s="8" t="s">
        <v>117</v>
      </c>
      <c r="H23" s="8" t="s">
        <v>183</v>
      </c>
      <c r="I23" s="8" t="s">
        <v>59</v>
      </c>
      <c r="J23" s="5" t="s">
        <v>60</v>
      </c>
      <c r="K23" s="4" t="s">
        <v>60</v>
      </c>
      <c r="L23" s="4" t="s">
        <v>61</v>
      </c>
      <c r="M23" s="4" t="s">
        <v>62</v>
      </c>
      <c r="N23" s="6" t="str">
        <f>HYPERLINK("https://www.sheetalgroup.com/Details/StoneDetails/?stoneno=FMF636944","YES")</f>
        <v>YES</v>
      </c>
      <c r="O23" s="6" t="str">
        <f>HYPERLINK("https://www.sheetalgroup.com/Details/StoneDetails/?stoneno=FMF636944","YES")</f>
        <v>YES</v>
      </c>
      <c r="P23" s="7" t="str">
        <f>HYPERLINK("https://www.sheetalgroup.com/certificate/2457080855.pdf","2457080855")</f>
        <v>2457080855</v>
      </c>
      <c r="Q23" s="4">
        <v>7700</v>
      </c>
      <c r="R23" s="4">
        <v>-55.45</v>
      </c>
      <c r="S23" s="8">
        <v>3430.35</v>
      </c>
      <c r="T23" s="4">
        <v>5145.5200000000004</v>
      </c>
      <c r="U23" s="4" t="s">
        <v>63</v>
      </c>
      <c r="V23" s="4" t="s">
        <v>196</v>
      </c>
      <c r="W23" s="4" t="s">
        <v>65</v>
      </c>
      <c r="X23" s="4" t="s">
        <v>62</v>
      </c>
      <c r="Y23" s="8" t="s">
        <v>63</v>
      </c>
      <c r="Z23" s="8" t="s">
        <v>66</v>
      </c>
      <c r="AA23" s="8" t="s">
        <v>68</v>
      </c>
      <c r="AB23" s="8" t="s">
        <v>68</v>
      </c>
      <c r="AC23" s="8" t="s">
        <v>68</v>
      </c>
      <c r="AD23" s="8" t="s">
        <v>69</v>
      </c>
      <c r="AE23" s="8" t="s">
        <v>87</v>
      </c>
      <c r="AF23" s="8" t="s">
        <v>185</v>
      </c>
      <c r="AG23" s="8" t="s">
        <v>308</v>
      </c>
      <c r="AH23" s="8" t="s">
        <v>309</v>
      </c>
      <c r="AI23" s="8" t="s">
        <v>310</v>
      </c>
      <c r="AJ23" s="8" t="s">
        <v>153</v>
      </c>
      <c r="AK23" s="8" t="s">
        <v>311</v>
      </c>
      <c r="AL23" s="8" t="s">
        <v>83</v>
      </c>
      <c r="AM23" s="8" t="s">
        <v>244</v>
      </c>
      <c r="AN23" s="8" t="s">
        <v>312</v>
      </c>
      <c r="AO23" s="8" t="s">
        <v>313</v>
      </c>
      <c r="AP23" s="8" t="s">
        <v>314</v>
      </c>
      <c r="AQ23" s="8" t="s">
        <v>315</v>
      </c>
      <c r="AR23" s="8" t="s">
        <v>281</v>
      </c>
      <c r="AS23" s="8" t="s">
        <v>83</v>
      </c>
      <c r="AT23" s="8" t="s">
        <v>159</v>
      </c>
      <c r="AU23" s="8" t="s">
        <v>62</v>
      </c>
      <c r="AV23" s="8">
        <v>11550</v>
      </c>
      <c r="AW23" s="8" t="s">
        <v>59</v>
      </c>
      <c r="AX23" s="8" t="s">
        <v>62</v>
      </c>
    </row>
    <row r="24" spans="1:50" s="8" customFormat="1">
      <c r="A24" s="8">
        <v>9</v>
      </c>
      <c r="B24" s="8" t="s">
        <v>54</v>
      </c>
      <c r="C24" s="8" t="s">
        <v>316</v>
      </c>
      <c r="D24" s="4">
        <v>1.5</v>
      </c>
      <c r="E24" s="8" t="s">
        <v>238</v>
      </c>
      <c r="F24" s="8" t="s">
        <v>134</v>
      </c>
      <c r="G24" s="8" t="s">
        <v>134</v>
      </c>
      <c r="H24" s="8" t="s">
        <v>183</v>
      </c>
      <c r="I24" s="8" t="s">
        <v>59</v>
      </c>
      <c r="J24" s="5" t="s">
        <v>60</v>
      </c>
      <c r="K24" s="4" t="s">
        <v>60</v>
      </c>
      <c r="L24" s="4" t="s">
        <v>61</v>
      </c>
      <c r="M24" s="4" t="s">
        <v>62</v>
      </c>
      <c r="N24" s="6" t="str">
        <f>HYPERLINK("https://www.sheetalgroup.com/Details/StoneDetails/?stoneno=FMF621867","YES")</f>
        <v>YES</v>
      </c>
      <c r="O24" s="6" t="str">
        <f>HYPERLINK("https://www.sheetalgroup.com/Details/StoneDetails/?stoneno=FMF621867","YES")</f>
        <v>YES</v>
      </c>
      <c r="P24" s="7" t="str">
        <f>HYPERLINK("https://www.sheetalgroup.com/certificate/6442499963.pdf","6442499963")</f>
        <v>6442499963</v>
      </c>
      <c r="Q24" s="4">
        <v>7400</v>
      </c>
      <c r="R24" s="4">
        <v>-50.74</v>
      </c>
      <c r="S24" s="8">
        <v>3645.24</v>
      </c>
      <c r="T24" s="4">
        <v>5467.86</v>
      </c>
      <c r="U24" s="4" t="s">
        <v>63</v>
      </c>
      <c r="V24" s="4" t="s">
        <v>64</v>
      </c>
      <c r="W24" s="4" t="s">
        <v>65</v>
      </c>
      <c r="X24" s="4" t="s">
        <v>62</v>
      </c>
      <c r="Y24" s="8" t="s">
        <v>102</v>
      </c>
      <c r="Z24" s="8" t="s">
        <v>66</v>
      </c>
      <c r="AA24" s="8" t="s">
        <v>86</v>
      </c>
      <c r="AB24" s="8" t="s">
        <v>205</v>
      </c>
      <c r="AC24" s="8" t="s">
        <v>68</v>
      </c>
      <c r="AD24" s="8" t="s">
        <v>184</v>
      </c>
      <c r="AE24" s="8" t="s">
        <v>87</v>
      </c>
      <c r="AF24" s="8" t="s">
        <v>70</v>
      </c>
      <c r="AG24" s="8" t="s">
        <v>103</v>
      </c>
      <c r="AH24" s="8" t="s">
        <v>104</v>
      </c>
      <c r="AI24" s="8" t="s">
        <v>317</v>
      </c>
      <c r="AJ24" s="8" t="s">
        <v>318</v>
      </c>
      <c r="AK24" s="8" t="s">
        <v>319</v>
      </c>
      <c r="AL24" s="8" t="s">
        <v>83</v>
      </c>
      <c r="AM24" s="8" t="s">
        <v>93</v>
      </c>
      <c r="AN24" s="8" t="s">
        <v>320</v>
      </c>
      <c r="AO24" s="8" t="s">
        <v>321</v>
      </c>
      <c r="AP24" s="8" t="s">
        <v>322</v>
      </c>
      <c r="AQ24" s="8" t="s">
        <v>323</v>
      </c>
      <c r="AR24" s="8" t="s">
        <v>324</v>
      </c>
      <c r="AS24" s="8" t="s">
        <v>83</v>
      </c>
      <c r="AT24" s="8" t="s">
        <v>159</v>
      </c>
      <c r="AU24" s="8" t="s">
        <v>62</v>
      </c>
      <c r="AV24" s="8">
        <v>11100</v>
      </c>
      <c r="AW24" s="8" t="s">
        <v>59</v>
      </c>
      <c r="AX24" s="8" t="s">
        <v>62</v>
      </c>
    </row>
    <row r="25" spans="1:50" s="8" customFormat="1">
      <c r="A25" s="8">
        <v>10</v>
      </c>
      <c r="B25" s="8" t="s">
        <v>54</v>
      </c>
      <c r="C25" s="8" t="s">
        <v>325</v>
      </c>
      <c r="D25" s="4">
        <v>1.5</v>
      </c>
      <c r="E25" s="8" t="s">
        <v>238</v>
      </c>
      <c r="F25" s="8" t="s">
        <v>101</v>
      </c>
      <c r="G25" s="8" t="s">
        <v>101</v>
      </c>
      <c r="H25" s="8" t="s">
        <v>58</v>
      </c>
      <c r="I25" s="8" t="s">
        <v>59</v>
      </c>
      <c r="J25" s="5" t="s">
        <v>60</v>
      </c>
      <c r="K25" s="4" t="s">
        <v>60</v>
      </c>
      <c r="L25" s="4" t="s">
        <v>61</v>
      </c>
      <c r="M25" s="4" t="s">
        <v>62</v>
      </c>
      <c r="N25" s="6" t="str">
        <f>HYPERLINK("https://www.sheetalgroup.com/Details/StoneDetails/?stoneno=RF91048","YES")</f>
        <v>YES</v>
      </c>
      <c r="O25" s="6" t="str">
        <f>HYPERLINK("https://www.sheetalgroup.com/Details/StoneDetails/?stoneno=RF91048","YES")</f>
        <v>YES</v>
      </c>
      <c r="P25" s="7" t="str">
        <f>HYPERLINK("https://www.sheetalgroup.com/certificate/6405892892.pdf","6405892892")</f>
        <v>6405892892</v>
      </c>
      <c r="Q25" s="4">
        <v>8600</v>
      </c>
      <c r="R25" s="4">
        <v>-52.13</v>
      </c>
      <c r="S25" s="8">
        <v>4116.82</v>
      </c>
      <c r="T25" s="4">
        <v>6175.23</v>
      </c>
      <c r="U25" s="4" t="s">
        <v>102</v>
      </c>
      <c r="V25" s="4" t="s">
        <v>64</v>
      </c>
      <c r="W25" s="4" t="s">
        <v>65</v>
      </c>
      <c r="X25" s="4" t="s">
        <v>62</v>
      </c>
      <c r="Y25" s="8" t="s">
        <v>63</v>
      </c>
      <c r="Z25" s="8" t="s">
        <v>62</v>
      </c>
      <c r="AA25" s="8" t="s">
        <v>86</v>
      </c>
      <c r="AB25" s="8" t="s">
        <v>68</v>
      </c>
      <c r="AC25" s="8" t="s">
        <v>68</v>
      </c>
      <c r="AD25" s="8" t="s">
        <v>184</v>
      </c>
      <c r="AE25" s="8" t="s">
        <v>68</v>
      </c>
      <c r="AF25" s="8" t="s">
        <v>68</v>
      </c>
      <c r="AG25" s="8" t="s">
        <v>326</v>
      </c>
      <c r="AH25" s="8" t="s">
        <v>137</v>
      </c>
      <c r="AI25" s="8" t="s">
        <v>327</v>
      </c>
      <c r="AJ25" s="8" t="s">
        <v>328</v>
      </c>
      <c r="AK25" s="8" t="s">
        <v>329</v>
      </c>
      <c r="AL25" s="8" t="s">
        <v>83</v>
      </c>
      <c r="AM25" s="8" t="s">
        <v>255</v>
      </c>
      <c r="AN25" s="8" t="s">
        <v>330</v>
      </c>
      <c r="AO25" s="8" t="s">
        <v>331</v>
      </c>
      <c r="AP25" s="8" t="s">
        <v>332</v>
      </c>
      <c r="AQ25" s="8" t="s">
        <v>333</v>
      </c>
      <c r="AR25" s="8" t="s">
        <v>334</v>
      </c>
      <c r="AS25" s="8" t="s">
        <v>83</v>
      </c>
      <c r="AT25" s="8" t="s">
        <v>59</v>
      </c>
      <c r="AU25" s="8" t="s">
        <v>62</v>
      </c>
      <c r="AV25" s="8">
        <v>12900</v>
      </c>
      <c r="AW25" s="8" t="s">
        <v>59</v>
      </c>
      <c r="AX25" s="8" t="s">
        <v>62</v>
      </c>
    </row>
    <row r="26" spans="1:50" s="8" customFormat="1">
      <c r="A26" s="8">
        <v>11</v>
      </c>
      <c r="B26" s="8" t="s">
        <v>54</v>
      </c>
      <c r="C26" s="8" t="s">
        <v>335</v>
      </c>
      <c r="D26" s="4">
        <v>1.5</v>
      </c>
      <c r="E26" s="8" t="s">
        <v>238</v>
      </c>
      <c r="F26" s="8" t="s">
        <v>101</v>
      </c>
      <c r="G26" s="8" t="s">
        <v>101</v>
      </c>
      <c r="H26" s="8" t="s">
        <v>183</v>
      </c>
      <c r="I26" s="8" t="s">
        <v>59</v>
      </c>
      <c r="J26" s="5" t="s">
        <v>60</v>
      </c>
      <c r="K26" s="4" t="s">
        <v>60</v>
      </c>
      <c r="L26" s="4" t="s">
        <v>61</v>
      </c>
      <c r="M26" s="4" t="s">
        <v>62</v>
      </c>
      <c r="N26" s="6" t="str">
        <f>HYPERLINK("https://www.sheetalgroup.com/Details/StoneDetails/?stoneno=FMF640063","YES")</f>
        <v>YES</v>
      </c>
      <c r="O26" s="6" t="str">
        <f>HYPERLINK("https://www.sheetalgroup.com/Details/StoneDetails/?stoneno=FMF640063","YES")</f>
        <v>YES</v>
      </c>
      <c r="P26" s="7" t="str">
        <f>HYPERLINK("https://www.sheetalgroup.com/certificate/6452490379.pdf","6452490379")</f>
        <v>6452490379</v>
      </c>
      <c r="Q26" s="4">
        <v>7000</v>
      </c>
      <c r="R26" s="4">
        <v>-50.63</v>
      </c>
      <c r="S26" s="8">
        <v>3455.9</v>
      </c>
      <c r="T26" s="4">
        <v>5183.8500000000004</v>
      </c>
      <c r="U26" s="4" t="s">
        <v>63</v>
      </c>
      <c r="V26" s="4" t="s">
        <v>196</v>
      </c>
      <c r="W26" s="4" t="s">
        <v>65</v>
      </c>
      <c r="X26" s="4" t="s">
        <v>62</v>
      </c>
      <c r="Y26" s="8" t="s">
        <v>63</v>
      </c>
      <c r="Z26" s="8" t="s">
        <v>66</v>
      </c>
      <c r="AA26" s="8" t="s">
        <v>86</v>
      </c>
      <c r="AB26" s="8" t="s">
        <v>68</v>
      </c>
      <c r="AC26" s="8" t="s">
        <v>68</v>
      </c>
      <c r="AD26" s="8" t="s">
        <v>69</v>
      </c>
      <c r="AE26" s="8" t="s">
        <v>87</v>
      </c>
      <c r="AF26" s="8" t="s">
        <v>185</v>
      </c>
      <c r="AG26" s="8" t="s">
        <v>186</v>
      </c>
      <c r="AH26" s="8" t="s">
        <v>336</v>
      </c>
      <c r="AI26" s="8" t="s">
        <v>337</v>
      </c>
      <c r="AJ26" s="8" t="s">
        <v>338</v>
      </c>
      <c r="AK26" s="8" t="s">
        <v>339</v>
      </c>
      <c r="AL26" s="8" t="s">
        <v>83</v>
      </c>
      <c r="AM26" s="8" t="s">
        <v>109</v>
      </c>
      <c r="AN26" s="8" t="s">
        <v>340</v>
      </c>
      <c r="AO26" s="8" t="s">
        <v>341</v>
      </c>
      <c r="AP26" s="8" t="s">
        <v>342</v>
      </c>
      <c r="AQ26" s="8" t="s">
        <v>343</v>
      </c>
      <c r="AR26" s="8" t="s">
        <v>344</v>
      </c>
      <c r="AS26" s="8" t="s">
        <v>83</v>
      </c>
      <c r="AT26" s="8" t="s">
        <v>159</v>
      </c>
      <c r="AU26" s="8" t="s">
        <v>62</v>
      </c>
      <c r="AV26" s="8">
        <v>10500</v>
      </c>
      <c r="AW26" s="8" t="s">
        <v>59</v>
      </c>
      <c r="AX26" s="8" t="s">
        <v>62</v>
      </c>
    </row>
    <row r="27" spans="1:50" s="8" customFormat="1">
      <c r="A27" s="8">
        <v>12</v>
      </c>
      <c r="B27" s="8" t="s">
        <v>54</v>
      </c>
      <c r="C27" s="8" t="s">
        <v>345</v>
      </c>
      <c r="D27" s="4">
        <v>1.5</v>
      </c>
      <c r="E27" s="8" t="s">
        <v>238</v>
      </c>
      <c r="F27" s="8" t="s">
        <v>101</v>
      </c>
      <c r="G27" s="8" t="s">
        <v>101</v>
      </c>
      <c r="H27" s="8" t="s">
        <v>183</v>
      </c>
      <c r="I27" s="8" t="s">
        <v>59</v>
      </c>
      <c r="J27" s="5" t="s">
        <v>60</v>
      </c>
      <c r="K27" s="4" t="s">
        <v>60</v>
      </c>
      <c r="L27" s="4" t="s">
        <v>61</v>
      </c>
      <c r="M27" s="4" t="s">
        <v>62</v>
      </c>
      <c r="N27" s="6" t="str">
        <f>HYPERLINK("https://www.sheetalgroup.com/Details/StoneDetails/?stoneno=FMF611477","YES")</f>
        <v>YES</v>
      </c>
      <c r="O27" s="6" t="str">
        <f>HYPERLINK("https://www.sheetalgroup.com/Details/StoneDetails/?stoneno=FMF611477","YES")</f>
        <v>YES</v>
      </c>
      <c r="P27" s="7" t="str">
        <f>HYPERLINK("https://www.sheetalgroup.com/certificate/6445225615.pdf","6445225615")</f>
        <v>6445225615</v>
      </c>
      <c r="Q27" s="4">
        <v>7000</v>
      </c>
      <c r="R27" s="4">
        <v>-55.39</v>
      </c>
      <c r="S27" s="8">
        <v>3122.7</v>
      </c>
      <c r="T27" s="4">
        <v>4684.05</v>
      </c>
      <c r="U27" s="4" t="s">
        <v>239</v>
      </c>
      <c r="V27" s="4" t="s">
        <v>64</v>
      </c>
      <c r="W27" s="4" t="s">
        <v>65</v>
      </c>
      <c r="X27" s="4" t="s">
        <v>62</v>
      </c>
      <c r="Y27" s="8" t="s">
        <v>63</v>
      </c>
      <c r="Z27" s="8" t="s">
        <v>62</v>
      </c>
      <c r="AA27" s="8" t="s">
        <v>68</v>
      </c>
      <c r="AB27" s="8" t="s">
        <v>68</v>
      </c>
      <c r="AC27" s="8" t="s">
        <v>68</v>
      </c>
      <c r="AD27" s="8" t="s">
        <v>184</v>
      </c>
      <c r="AE27" s="8" t="s">
        <v>87</v>
      </c>
      <c r="AF27" s="8" t="s">
        <v>185</v>
      </c>
      <c r="AG27" s="8" t="s">
        <v>346</v>
      </c>
      <c r="AH27" s="8" t="s">
        <v>347</v>
      </c>
      <c r="AI27" s="8" t="s">
        <v>348</v>
      </c>
      <c r="AJ27" s="8" t="s">
        <v>349</v>
      </c>
      <c r="AK27" s="8" t="s">
        <v>350</v>
      </c>
      <c r="AL27" s="8" t="s">
        <v>83</v>
      </c>
      <c r="AM27" s="8" t="s">
        <v>351</v>
      </c>
      <c r="AN27" s="8" t="s">
        <v>352</v>
      </c>
      <c r="AO27" s="8" t="s">
        <v>353</v>
      </c>
      <c r="AP27" s="8" t="s">
        <v>354</v>
      </c>
      <c r="AQ27" s="8" t="s">
        <v>355</v>
      </c>
      <c r="AR27" s="8" t="s">
        <v>356</v>
      </c>
      <c r="AS27" s="8" t="s">
        <v>83</v>
      </c>
      <c r="AT27" s="8" t="s">
        <v>159</v>
      </c>
      <c r="AU27" s="8" t="s">
        <v>62</v>
      </c>
      <c r="AV27" s="8">
        <v>10500</v>
      </c>
      <c r="AW27" s="8" t="s">
        <v>357</v>
      </c>
      <c r="AX27" s="8" t="s">
        <v>62</v>
      </c>
    </row>
    <row r="28" spans="1:50" s="8" customFormat="1">
      <c r="A28" s="8">
        <v>13</v>
      </c>
      <c r="B28" s="8" t="s">
        <v>54</v>
      </c>
      <c r="C28" s="8" t="s">
        <v>358</v>
      </c>
      <c r="D28" s="4">
        <v>1.5</v>
      </c>
      <c r="E28" s="8" t="s">
        <v>238</v>
      </c>
      <c r="F28" s="8" t="s">
        <v>57</v>
      </c>
      <c r="G28" s="8" t="s">
        <v>57</v>
      </c>
      <c r="H28" s="8" t="s">
        <v>135</v>
      </c>
      <c r="I28" s="8" t="s">
        <v>59</v>
      </c>
      <c r="J28" s="5" t="s">
        <v>60</v>
      </c>
      <c r="K28" s="4" t="s">
        <v>60</v>
      </c>
      <c r="L28" s="4" t="s">
        <v>61</v>
      </c>
      <c r="M28" s="4" t="s">
        <v>62</v>
      </c>
      <c r="N28" s="6" t="str">
        <f>HYPERLINK("https://www.sheetalgroup.com/Details/StoneDetails/?stoneno=FMF572992","YES")</f>
        <v>YES</v>
      </c>
      <c r="O28" s="6" t="str">
        <f>HYPERLINK("https://www.sheetalgroup.com/Details/StoneDetails/?stoneno=FMF572992","YES")</f>
        <v>YES</v>
      </c>
      <c r="P28" s="7" t="str">
        <f>HYPERLINK("https://www.sheetalgroup.com/certificate/2437023332.pdf","2437023332")</f>
        <v>2437023332</v>
      </c>
      <c r="Q28" s="4">
        <v>9500</v>
      </c>
      <c r="R28" s="4">
        <v>-49.1</v>
      </c>
      <c r="S28" s="8">
        <v>4835.5</v>
      </c>
      <c r="T28" s="4">
        <v>7253.25</v>
      </c>
      <c r="U28" s="4" t="s">
        <v>63</v>
      </c>
      <c r="V28" s="4" t="s">
        <v>64</v>
      </c>
      <c r="W28" s="4" t="s">
        <v>65</v>
      </c>
      <c r="X28" s="4" t="s">
        <v>62</v>
      </c>
      <c r="Y28" s="8" t="s">
        <v>63</v>
      </c>
      <c r="Z28" s="8" t="s">
        <v>66</v>
      </c>
      <c r="AA28" s="8" t="s">
        <v>86</v>
      </c>
      <c r="AB28" s="8" t="s">
        <v>68</v>
      </c>
      <c r="AC28" s="8" t="s">
        <v>68</v>
      </c>
      <c r="AD28" s="8" t="s">
        <v>68</v>
      </c>
      <c r="AE28" s="8" t="s">
        <v>68</v>
      </c>
      <c r="AF28" s="8" t="s">
        <v>68</v>
      </c>
      <c r="AG28" s="8" t="s">
        <v>136</v>
      </c>
      <c r="AH28" s="8" t="s">
        <v>272</v>
      </c>
      <c r="AI28" s="8" t="s">
        <v>359</v>
      </c>
      <c r="AJ28" s="8" t="s">
        <v>360</v>
      </c>
      <c r="AK28" s="8" t="s">
        <v>361</v>
      </c>
      <c r="AL28" s="8" t="s">
        <v>83</v>
      </c>
      <c r="AM28" s="8" t="s">
        <v>244</v>
      </c>
      <c r="AN28" s="8" t="s">
        <v>362</v>
      </c>
      <c r="AO28" s="8" t="s">
        <v>363</v>
      </c>
      <c r="AP28" s="8" t="s">
        <v>364</v>
      </c>
      <c r="AQ28" s="8" t="s">
        <v>365</v>
      </c>
      <c r="AR28" s="8" t="s">
        <v>366</v>
      </c>
      <c r="AS28" s="8" t="s">
        <v>83</v>
      </c>
      <c r="AT28" s="8" t="s">
        <v>59</v>
      </c>
      <c r="AU28" s="8" t="s">
        <v>62</v>
      </c>
      <c r="AV28" s="8">
        <v>14250</v>
      </c>
      <c r="AW28" s="8" t="s">
        <v>59</v>
      </c>
      <c r="AX28" s="8" t="s">
        <v>62</v>
      </c>
    </row>
    <row r="29" spans="1:50" s="8" customFormat="1">
      <c r="A29" s="8">
        <v>1</v>
      </c>
      <c r="B29" s="8" t="s">
        <v>160</v>
      </c>
      <c r="C29" s="8" t="s">
        <v>367</v>
      </c>
      <c r="D29" s="4">
        <v>2.0499999999999998</v>
      </c>
      <c r="E29" s="8" t="s">
        <v>368</v>
      </c>
      <c r="F29" s="8" t="s">
        <v>134</v>
      </c>
      <c r="G29" s="8" t="s">
        <v>134</v>
      </c>
      <c r="H29" s="8" t="s">
        <v>58</v>
      </c>
      <c r="I29" s="8" t="s">
        <v>59</v>
      </c>
      <c r="J29" s="5" t="s">
        <v>60</v>
      </c>
      <c r="K29" s="4" t="s">
        <v>60</v>
      </c>
      <c r="L29" s="4" t="s">
        <v>61</v>
      </c>
      <c r="M29" s="4" t="s">
        <v>62</v>
      </c>
      <c r="N29" s="6" t="str">
        <f>HYPERLINK("https://www.sheetalgroup.com/Details/StoneDetails/?stoneno=GAF00420","YES")</f>
        <v>YES</v>
      </c>
      <c r="O29" s="6" t="str">
        <f>HYPERLINK("https://www.sheetalgroup.com/Details/StoneDetails/?stoneno=GAF00420","YES")</f>
        <v>YES</v>
      </c>
      <c r="P29" s="7" t="str">
        <f>HYPERLINK("https://www.sheetalgroup.com/certificate/7468701664.pdf","7468701664")</f>
        <v>7468701664</v>
      </c>
      <c r="Q29" s="4">
        <v>12700</v>
      </c>
      <c r="R29" s="4">
        <v>-56.13</v>
      </c>
      <c r="S29" s="8">
        <v>5571.49</v>
      </c>
      <c r="T29" s="4">
        <v>11421.55</v>
      </c>
      <c r="U29" s="4" t="s">
        <v>63</v>
      </c>
      <c r="V29" s="4" t="s">
        <v>150</v>
      </c>
      <c r="W29" s="4" t="s">
        <v>65</v>
      </c>
      <c r="X29" s="4" t="s">
        <v>62</v>
      </c>
      <c r="Y29" s="8" t="s">
        <v>63</v>
      </c>
      <c r="Z29" s="8" t="s">
        <v>62</v>
      </c>
      <c r="AA29" s="8" t="s">
        <v>86</v>
      </c>
      <c r="AB29" s="8" t="s">
        <v>68</v>
      </c>
      <c r="AC29" s="8" t="s">
        <v>68</v>
      </c>
      <c r="AD29" s="8" t="s">
        <v>69</v>
      </c>
      <c r="AE29" s="8" t="s">
        <v>68</v>
      </c>
      <c r="AF29" s="8" t="s">
        <v>68</v>
      </c>
      <c r="AG29" s="8" t="s">
        <v>240</v>
      </c>
      <c r="AH29" s="8" t="s">
        <v>369</v>
      </c>
      <c r="AI29" s="8" t="s">
        <v>370</v>
      </c>
      <c r="AJ29" s="8" t="s">
        <v>371</v>
      </c>
      <c r="AK29" s="8" t="s">
        <v>372</v>
      </c>
      <c r="AL29" s="8" t="s">
        <v>83</v>
      </c>
      <c r="AM29" s="8" t="s">
        <v>351</v>
      </c>
      <c r="AN29" s="8" t="s">
        <v>245</v>
      </c>
      <c r="AO29" s="8" t="s">
        <v>158</v>
      </c>
      <c r="AP29" s="8" t="s">
        <v>158</v>
      </c>
      <c r="AQ29" s="8" t="s">
        <v>59</v>
      </c>
      <c r="AR29" s="8" t="s">
        <v>158</v>
      </c>
      <c r="AS29" s="8" t="s">
        <v>59</v>
      </c>
      <c r="AT29" s="8" t="s">
        <v>131</v>
      </c>
      <c r="AU29" s="8" t="s">
        <v>62</v>
      </c>
      <c r="AV29" s="8">
        <v>26035</v>
      </c>
      <c r="AW29" s="8" t="s">
        <v>59</v>
      </c>
      <c r="AX29" s="8" t="s">
        <v>62</v>
      </c>
    </row>
    <row r="30" spans="1:50" s="8" customFormat="1">
      <c r="A30" s="8">
        <v>2</v>
      </c>
      <c r="B30" s="8" t="s">
        <v>160</v>
      </c>
      <c r="C30" s="8" t="s">
        <v>373</v>
      </c>
      <c r="D30" s="4">
        <v>2</v>
      </c>
      <c r="E30" s="8" t="s">
        <v>368</v>
      </c>
      <c r="F30" s="8" t="s">
        <v>117</v>
      </c>
      <c r="G30" s="8" t="s">
        <v>117</v>
      </c>
      <c r="H30" s="8" t="s">
        <v>58</v>
      </c>
      <c r="I30" s="8" t="s">
        <v>59</v>
      </c>
      <c r="J30" s="5" t="s">
        <v>60</v>
      </c>
      <c r="K30" s="4" t="s">
        <v>60</v>
      </c>
      <c r="L30" s="4" t="s">
        <v>61</v>
      </c>
      <c r="M30" s="4" t="s">
        <v>62</v>
      </c>
      <c r="N30" s="6" t="str">
        <f>HYPERLINK("https://www.sheetalgroup.com/Details/StoneDetails/?stoneno=RF105237","YES")</f>
        <v>YES</v>
      </c>
      <c r="O30" s="6" t="str">
        <f>HYPERLINK("https://www.sheetalgroup.com/Details/StoneDetails/?stoneno=RF105237","YES")</f>
        <v>YES</v>
      </c>
      <c r="P30" s="7" t="str">
        <f>HYPERLINK("https://www.sheetalgroup.com/certificate/6452664832.pdf","6452664832")</f>
        <v>6452664832</v>
      </c>
      <c r="Q30" s="4">
        <v>13500</v>
      </c>
      <c r="R30" s="4">
        <v>-56.46</v>
      </c>
      <c r="S30" s="8">
        <v>5877.9</v>
      </c>
      <c r="T30" s="4">
        <v>11755.8</v>
      </c>
      <c r="U30" s="4" t="s">
        <v>63</v>
      </c>
      <c r="V30" s="4" t="s">
        <v>64</v>
      </c>
      <c r="W30" s="4" t="s">
        <v>65</v>
      </c>
      <c r="X30" s="4" t="s">
        <v>62</v>
      </c>
      <c r="Y30" s="8" t="s">
        <v>63</v>
      </c>
      <c r="Z30" s="8" t="s">
        <v>66</v>
      </c>
      <c r="AA30" s="8" t="s">
        <v>67</v>
      </c>
      <c r="AB30" s="8" t="s">
        <v>68</v>
      </c>
      <c r="AC30" s="8" t="s">
        <v>68</v>
      </c>
      <c r="AD30" s="8" t="s">
        <v>69</v>
      </c>
      <c r="AE30" s="8" t="s">
        <v>87</v>
      </c>
      <c r="AF30" s="8" t="s">
        <v>70</v>
      </c>
      <c r="AG30" s="8" t="s">
        <v>88</v>
      </c>
      <c r="AH30" s="8" t="s">
        <v>374</v>
      </c>
      <c r="AI30" s="8" t="s">
        <v>375</v>
      </c>
      <c r="AJ30" s="8" t="s">
        <v>376</v>
      </c>
      <c r="AK30" s="8" t="s">
        <v>377</v>
      </c>
      <c r="AL30" s="8" t="s">
        <v>378</v>
      </c>
      <c r="AM30" s="8" t="s">
        <v>109</v>
      </c>
      <c r="AN30" s="8" t="s">
        <v>379</v>
      </c>
      <c r="AO30" s="8" t="s">
        <v>380</v>
      </c>
      <c r="AP30" s="8" t="s">
        <v>381</v>
      </c>
      <c r="AQ30" s="8" t="s">
        <v>382</v>
      </c>
      <c r="AR30" s="8" t="s">
        <v>383</v>
      </c>
      <c r="AS30" s="8" t="s">
        <v>83</v>
      </c>
      <c r="AT30" s="8" t="s">
        <v>59</v>
      </c>
      <c r="AU30" s="8" t="s">
        <v>62</v>
      </c>
      <c r="AV30" s="8">
        <v>27000</v>
      </c>
      <c r="AW30" s="8" t="s">
        <v>59</v>
      </c>
      <c r="AX30" s="8" t="s">
        <v>62</v>
      </c>
    </row>
    <row r="31" spans="1:50" s="8" customFormat="1">
      <c r="A31" s="8">
        <v>3</v>
      </c>
      <c r="B31" s="8" t="s">
        <v>160</v>
      </c>
      <c r="C31" s="8" t="s">
        <v>384</v>
      </c>
      <c r="D31" s="4">
        <v>2.04</v>
      </c>
      <c r="E31" s="8" t="s">
        <v>385</v>
      </c>
      <c r="F31" s="8" t="s">
        <v>134</v>
      </c>
      <c r="G31" s="8" t="s">
        <v>134</v>
      </c>
      <c r="H31" s="8" t="s">
        <v>58</v>
      </c>
      <c r="I31" s="8" t="s">
        <v>59</v>
      </c>
      <c r="J31" s="5" t="s">
        <v>60</v>
      </c>
      <c r="K31" s="4" t="s">
        <v>60</v>
      </c>
      <c r="L31" s="4" t="s">
        <v>61</v>
      </c>
      <c r="M31" s="4" t="s">
        <v>62</v>
      </c>
      <c r="N31" s="6" t="str">
        <f>HYPERLINK("https://www.sheetalgroup.com/Details/StoneDetails/?stoneno=FMF653078","YES")</f>
        <v>YES</v>
      </c>
      <c r="O31" s="6" t="str">
        <f>HYPERLINK("https://www.sheetalgroup.com/Details/StoneDetails/?stoneno=FMF653078","YES")</f>
        <v>YES</v>
      </c>
      <c r="P31" s="7" t="str">
        <f>HYPERLINK("https://www.sheetalgroup.com/certificate/2466707368.pdf","2466707368")</f>
        <v>2466707368</v>
      </c>
      <c r="Q31" s="4">
        <v>12700</v>
      </c>
      <c r="R31" s="4">
        <v>-61.3</v>
      </c>
      <c r="S31" s="8">
        <v>4914.8999999999996</v>
      </c>
      <c r="T31" s="4">
        <v>10026.4</v>
      </c>
      <c r="U31" s="4" t="s">
        <v>63</v>
      </c>
      <c r="V31" s="4" t="s">
        <v>64</v>
      </c>
      <c r="W31" s="4" t="s">
        <v>65</v>
      </c>
      <c r="X31" s="4" t="s">
        <v>62</v>
      </c>
      <c r="Y31" s="8" t="s">
        <v>63</v>
      </c>
      <c r="Z31" s="8" t="s">
        <v>66</v>
      </c>
      <c r="AA31" s="8" t="s">
        <v>67</v>
      </c>
      <c r="AB31" s="8" t="s">
        <v>205</v>
      </c>
      <c r="AC31" s="8" t="s">
        <v>298</v>
      </c>
      <c r="AD31" s="8" t="s">
        <v>69</v>
      </c>
      <c r="AE31" s="8" t="s">
        <v>87</v>
      </c>
      <c r="AF31" s="8" t="s">
        <v>70</v>
      </c>
      <c r="AG31" s="8" t="s">
        <v>240</v>
      </c>
      <c r="AH31" s="8" t="s">
        <v>162</v>
      </c>
      <c r="AI31" s="8" t="s">
        <v>386</v>
      </c>
      <c r="AJ31" s="8" t="s">
        <v>387</v>
      </c>
      <c r="AK31" s="8" t="s">
        <v>199</v>
      </c>
      <c r="AL31" s="8" t="s">
        <v>276</v>
      </c>
      <c r="AM31" s="8" t="s">
        <v>93</v>
      </c>
      <c r="AN31" s="8" t="s">
        <v>388</v>
      </c>
      <c r="AO31" s="8" t="s">
        <v>389</v>
      </c>
      <c r="AP31" s="8" t="s">
        <v>390</v>
      </c>
      <c r="AQ31" s="8" t="s">
        <v>391</v>
      </c>
      <c r="AR31" s="8" t="s">
        <v>392</v>
      </c>
      <c r="AS31" s="8" t="s">
        <v>83</v>
      </c>
      <c r="AT31" s="8" t="s">
        <v>59</v>
      </c>
      <c r="AU31" s="8" t="s">
        <v>62</v>
      </c>
      <c r="AV31" s="8">
        <v>25908</v>
      </c>
      <c r="AW31" s="8" t="s">
        <v>59</v>
      </c>
      <c r="AX31" s="8" t="s">
        <v>62</v>
      </c>
    </row>
    <row r="32" spans="1:50" s="8" customFormat="1">
      <c r="A32" s="8">
        <v>4</v>
      </c>
      <c r="B32" s="8" t="s">
        <v>54</v>
      </c>
      <c r="C32" s="8" t="s">
        <v>393</v>
      </c>
      <c r="D32" s="4">
        <v>1.55</v>
      </c>
      <c r="E32" s="8" t="s">
        <v>385</v>
      </c>
      <c r="F32" s="8" t="s">
        <v>57</v>
      </c>
      <c r="G32" s="8" t="s">
        <v>57</v>
      </c>
      <c r="H32" s="8" t="s">
        <v>58</v>
      </c>
      <c r="I32" s="8" t="s">
        <v>59</v>
      </c>
      <c r="J32" s="5" t="s">
        <v>60</v>
      </c>
      <c r="K32" s="4" t="s">
        <v>60</v>
      </c>
      <c r="L32" s="4" t="s">
        <v>61</v>
      </c>
      <c r="M32" s="4" t="s">
        <v>62</v>
      </c>
      <c r="N32" s="6" t="str">
        <f>HYPERLINK("https://www.sheetalgroup.com/Details/StoneDetails/?stoneno=RF107575","YES")</f>
        <v>YES</v>
      </c>
      <c r="O32" s="6" t="str">
        <f>HYPERLINK("https://www.sheetalgroup.com/Details/StoneDetails/?stoneno=RF107575","YES")</f>
        <v>YES</v>
      </c>
      <c r="P32" s="7" t="str">
        <f>HYPERLINK("https://www.sheetalgroup.com/certificate/5463267496.pdf","5463267496")</f>
        <v>5463267496</v>
      </c>
      <c r="Q32" s="4">
        <v>8000</v>
      </c>
      <c r="R32" s="4">
        <v>-58.46</v>
      </c>
      <c r="S32" s="8">
        <v>3323.2</v>
      </c>
      <c r="T32" s="4">
        <v>5150.96</v>
      </c>
      <c r="U32" s="4" t="s">
        <v>239</v>
      </c>
      <c r="V32" s="4" t="s">
        <v>64</v>
      </c>
      <c r="W32" s="4" t="s">
        <v>65</v>
      </c>
      <c r="X32" s="4" t="s">
        <v>62</v>
      </c>
      <c r="Y32" s="8" t="s">
        <v>63</v>
      </c>
      <c r="Z32" s="8" t="s">
        <v>66</v>
      </c>
      <c r="AA32" s="8" t="s">
        <v>86</v>
      </c>
      <c r="AB32" s="8" t="s">
        <v>68</v>
      </c>
      <c r="AC32" s="8" t="s">
        <v>68</v>
      </c>
      <c r="AD32" s="8" t="s">
        <v>69</v>
      </c>
      <c r="AE32" s="8" t="s">
        <v>68</v>
      </c>
      <c r="AF32" s="8" t="s">
        <v>68</v>
      </c>
      <c r="AG32" s="8" t="s">
        <v>240</v>
      </c>
      <c r="AH32" s="8" t="s">
        <v>162</v>
      </c>
      <c r="AI32" s="8" t="s">
        <v>197</v>
      </c>
      <c r="AJ32" s="8" t="s">
        <v>207</v>
      </c>
      <c r="AK32" s="8" t="s">
        <v>394</v>
      </c>
      <c r="AL32" s="8" t="s">
        <v>276</v>
      </c>
      <c r="AM32" s="8" t="s">
        <v>255</v>
      </c>
      <c r="AN32" s="8" t="s">
        <v>320</v>
      </c>
      <c r="AO32" s="8" t="s">
        <v>395</v>
      </c>
      <c r="AP32" s="8" t="s">
        <v>396</v>
      </c>
      <c r="AQ32" s="8" t="s">
        <v>397</v>
      </c>
      <c r="AR32" s="8" t="s">
        <v>398</v>
      </c>
      <c r="AS32" s="8" t="s">
        <v>83</v>
      </c>
      <c r="AT32" s="8" t="s">
        <v>59</v>
      </c>
      <c r="AU32" s="8" t="s">
        <v>62</v>
      </c>
      <c r="AV32" s="8">
        <v>12400</v>
      </c>
      <c r="AW32" s="8" t="s">
        <v>59</v>
      </c>
      <c r="AX32" s="8" t="s">
        <v>62</v>
      </c>
    </row>
    <row r="33" spans="1:50" s="8" customFormat="1">
      <c r="A33" s="8">
        <v>5</v>
      </c>
      <c r="B33" s="8" t="s">
        <v>54</v>
      </c>
      <c r="C33" s="8" t="s">
        <v>399</v>
      </c>
      <c r="D33" s="4">
        <v>1.54</v>
      </c>
      <c r="E33" s="8" t="s">
        <v>385</v>
      </c>
      <c r="F33" s="8" t="s">
        <v>101</v>
      </c>
      <c r="G33" s="8" t="s">
        <v>101</v>
      </c>
      <c r="H33" s="8" t="s">
        <v>85</v>
      </c>
      <c r="I33" s="8" t="s">
        <v>59</v>
      </c>
      <c r="J33" s="5" t="s">
        <v>60</v>
      </c>
      <c r="K33" s="4" t="s">
        <v>60</v>
      </c>
      <c r="L33" s="4" t="s">
        <v>61</v>
      </c>
      <c r="M33" s="4" t="s">
        <v>62</v>
      </c>
      <c r="N33" s="6" t="str">
        <f>HYPERLINK("https://www.sheetalgroup.com/Details/StoneDetails/?stoneno=GAF00419","YES")</f>
        <v>YES</v>
      </c>
      <c r="O33" s="6" t="str">
        <f>HYPERLINK("https://www.sheetalgroup.com/Details/StoneDetails/?stoneno=GAF00419","YES")</f>
        <v>YES</v>
      </c>
      <c r="P33" s="7" t="str">
        <f>HYPERLINK("https://www.sheetalgroup.com/certificate/3465702823.pdf","3465702823")</f>
        <v>3465702823</v>
      </c>
      <c r="Q33" s="4">
        <v>10100</v>
      </c>
      <c r="R33" s="4">
        <v>-58.17</v>
      </c>
      <c r="S33" s="8">
        <v>4224.83</v>
      </c>
      <c r="T33" s="4">
        <v>6506.24</v>
      </c>
      <c r="U33" s="4" t="s">
        <v>63</v>
      </c>
      <c r="V33" s="4" t="s">
        <v>150</v>
      </c>
      <c r="W33" s="4" t="s">
        <v>65</v>
      </c>
      <c r="X33" s="4" t="s">
        <v>62</v>
      </c>
      <c r="Y33" s="8" t="s">
        <v>63</v>
      </c>
      <c r="Z33" s="8" t="s">
        <v>66</v>
      </c>
      <c r="AA33" s="8" t="s">
        <v>86</v>
      </c>
      <c r="AB33" s="8" t="s">
        <v>68</v>
      </c>
      <c r="AC33" s="8" t="s">
        <v>68</v>
      </c>
      <c r="AD33" s="8" t="s">
        <v>68</v>
      </c>
      <c r="AE33" s="8" t="s">
        <v>87</v>
      </c>
      <c r="AF33" s="8" t="s">
        <v>68</v>
      </c>
      <c r="AG33" s="8" t="s">
        <v>400</v>
      </c>
      <c r="AH33" s="8" t="s">
        <v>162</v>
      </c>
      <c r="AI33" s="8" t="s">
        <v>401</v>
      </c>
      <c r="AJ33" s="8" t="s">
        <v>402</v>
      </c>
      <c r="AK33" s="8" t="s">
        <v>403</v>
      </c>
      <c r="AL33" s="8" t="s">
        <v>83</v>
      </c>
      <c r="AM33" s="8" t="s">
        <v>77</v>
      </c>
      <c r="AN33" s="8" t="s">
        <v>404</v>
      </c>
      <c r="AO33" s="8" t="s">
        <v>158</v>
      </c>
      <c r="AP33" s="8" t="s">
        <v>158</v>
      </c>
      <c r="AQ33" s="8" t="s">
        <v>59</v>
      </c>
      <c r="AR33" s="8" t="s">
        <v>158</v>
      </c>
      <c r="AS33" s="8" t="s">
        <v>59</v>
      </c>
      <c r="AT33" s="8" t="s">
        <v>131</v>
      </c>
      <c r="AU33" s="8" t="s">
        <v>62</v>
      </c>
      <c r="AV33" s="8">
        <v>15554</v>
      </c>
      <c r="AW33" s="8" t="s">
        <v>59</v>
      </c>
      <c r="AX33" s="8" t="s">
        <v>62</v>
      </c>
    </row>
    <row r="34" spans="1:50" s="8" customFormat="1">
      <c r="A34" s="8">
        <v>6</v>
      </c>
      <c r="B34" s="8" t="s">
        <v>54</v>
      </c>
      <c r="C34" s="8" t="s">
        <v>405</v>
      </c>
      <c r="D34" s="4">
        <v>1.52</v>
      </c>
      <c r="E34" s="8" t="s">
        <v>385</v>
      </c>
      <c r="F34" s="8" t="s">
        <v>149</v>
      </c>
      <c r="G34" s="8" t="s">
        <v>149</v>
      </c>
      <c r="H34" s="8" t="s">
        <v>58</v>
      </c>
      <c r="I34" s="8" t="s">
        <v>59</v>
      </c>
      <c r="J34" s="5" t="s">
        <v>60</v>
      </c>
      <c r="K34" s="4" t="s">
        <v>60</v>
      </c>
      <c r="L34" s="4" t="s">
        <v>61</v>
      </c>
      <c r="M34" s="4" t="s">
        <v>62</v>
      </c>
      <c r="N34" s="6" t="str">
        <f>HYPERLINK("https://www.sheetalgroup.com/Details/StoneDetails/?stoneno=GAF00238","YES")</f>
        <v>YES</v>
      </c>
      <c r="O34" s="6" t="str">
        <f>HYPERLINK("https://www.sheetalgroup.com/Details/StoneDetails/?stoneno=GAF00238","YES")</f>
        <v>YES</v>
      </c>
      <c r="P34" s="7" t="str">
        <f>HYPERLINK("https://www.sheetalgroup.com/certificate/1455648482.pdf","1455648482")</f>
        <v>1455648482</v>
      </c>
      <c r="Q34" s="4">
        <v>7000</v>
      </c>
      <c r="R34" s="4">
        <v>-58.68</v>
      </c>
      <c r="S34" s="8">
        <v>2892.4</v>
      </c>
      <c r="T34" s="4">
        <v>4396.45</v>
      </c>
      <c r="U34" s="4" t="s">
        <v>102</v>
      </c>
      <c r="V34" s="4" t="s">
        <v>150</v>
      </c>
      <c r="W34" s="4" t="s">
        <v>65</v>
      </c>
      <c r="X34" s="4" t="s">
        <v>406</v>
      </c>
      <c r="Y34" s="8" t="s">
        <v>63</v>
      </c>
      <c r="Z34" s="8" t="s">
        <v>62</v>
      </c>
      <c r="AA34" s="8" t="s">
        <v>68</v>
      </c>
      <c r="AB34" s="8" t="s">
        <v>68</v>
      </c>
      <c r="AC34" s="8" t="s">
        <v>68</v>
      </c>
      <c r="AD34" s="8" t="s">
        <v>184</v>
      </c>
      <c r="AE34" s="8" t="s">
        <v>68</v>
      </c>
      <c r="AF34" s="8" t="s">
        <v>68</v>
      </c>
      <c r="AG34" s="8" t="s">
        <v>88</v>
      </c>
      <c r="AH34" s="8" t="s">
        <v>162</v>
      </c>
      <c r="AI34" s="8" t="s">
        <v>407</v>
      </c>
      <c r="AJ34" s="8" t="s">
        <v>408</v>
      </c>
      <c r="AK34" s="8" t="s">
        <v>409</v>
      </c>
      <c r="AL34" s="8" t="s">
        <v>83</v>
      </c>
      <c r="AM34" s="8" t="s">
        <v>109</v>
      </c>
      <c r="AN34" s="8" t="s">
        <v>410</v>
      </c>
      <c r="AO34" s="8" t="s">
        <v>158</v>
      </c>
      <c r="AP34" s="8" t="s">
        <v>158</v>
      </c>
      <c r="AQ34" s="8" t="s">
        <v>59</v>
      </c>
      <c r="AR34" s="8" t="s">
        <v>158</v>
      </c>
      <c r="AS34" s="8" t="s">
        <v>59</v>
      </c>
      <c r="AT34" s="8" t="s">
        <v>131</v>
      </c>
      <c r="AU34" s="8" t="s">
        <v>62</v>
      </c>
      <c r="AV34" s="8">
        <v>10640</v>
      </c>
      <c r="AW34" s="8" t="s">
        <v>59</v>
      </c>
      <c r="AX34" s="8" t="s">
        <v>62</v>
      </c>
    </row>
    <row r="35" spans="1:50" s="8" customFormat="1">
      <c r="A35" s="8">
        <v>7</v>
      </c>
      <c r="B35" s="8" t="s">
        <v>54</v>
      </c>
      <c r="C35" s="8" t="s">
        <v>411</v>
      </c>
      <c r="D35" s="4">
        <v>1.51</v>
      </c>
      <c r="E35" s="8" t="s">
        <v>385</v>
      </c>
      <c r="F35" s="8" t="s">
        <v>149</v>
      </c>
      <c r="G35" s="8" t="s">
        <v>149</v>
      </c>
      <c r="H35" s="8" t="s">
        <v>85</v>
      </c>
      <c r="I35" s="8" t="s">
        <v>59</v>
      </c>
      <c r="J35" s="5" t="s">
        <v>60</v>
      </c>
      <c r="K35" s="4" t="s">
        <v>60</v>
      </c>
      <c r="L35" s="4" t="s">
        <v>61</v>
      </c>
      <c r="M35" s="4" t="s">
        <v>62</v>
      </c>
      <c r="N35" s="6" t="str">
        <f>HYPERLINK("https://www.sheetalgroup.com/Details/StoneDetails/?stoneno=GAF00241","YES")</f>
        <v>YES</v>
      </c>
      <c r="O35" s="6" t="str">
        <f>HYPERLINK("https://www.sheetalgroup.com/Details/StoneDetails/?stoneno=GAF00241","YES")</f>
        <v>YES</v>
      </c>
      <c r="P35" s="7" t="str">
        <f>HYPERLINK("https://www.sheetalgroup.com/certificate/3455648493.pdf","3455648493")</f>
        <v>3455648493</v>
      </c>
      <c r="Q35" s="4">
        <v>7400</v>
      </c>
      <c r="R35" s="4">
        <v>-56.1</v>
      </c>
      <c r="S35" s="8">
        <v>3248.6</v>
      </c>
      <c r="T35" s="4">
        <v>4905.3900000000003</v>
      </c>
      <c r="U35" s="4" t="s">
        <v>63</v>
      </c>
      <c r="V35" s="4" t="s">
        <v>150</v>
      </c>
      <c r="W35" s="4" t="s">
        <v>65</v>
      </c>
      <c r="X35" s="4" t="s">
        <v>62</v>
      </c>
      <c r="Y35" s="8" t="s">
        <v>63</v>
      </c>
      <c r="Z35" s="8" t="s">
        <v>62</v>
      </c>
      <c r="AA35" s="8" t="s">
        <v>86</v>
      </c>
      <c r="AB35" s="8" t="s">
        <v>68</v>
      </c>
      <c r="AC35" s="8" t="s">
        <v>68</v>
      </c>
      <c r="AD35" s="8" t="s">
        <v>69</v>
      </c>
      <c r="AE35" s="8" t="s">
        <v>87</v>
      </c>
      <c r="AF35" s="8" t="s">
        <v>68</v>
      </c>
      <c r="AG35" s="8" t="s">
        <v>412</v>
      </c>
      <c r="AH35" s="8" t="s">
        <v>152</v>
      </c>
      <c r="AI35" s="8" t="s">
        <v>413</v>
      </c>
      <c r="AJ35" s="8" t="s">
        <v>402</v>
      </c>
      <c r="AK35" s="8" t="s">
        <v>403</v>
      </c>
      <c r="AL35" s="8" t="s">
        <v>83</v>
      </c>
      <c r="AM35" s="8" t="s">
        <v>109</v>
      </c>
      <c r="AN35" s="8" t="s">
        <v>414</v>
      </c>
      <c r="AO35" s="8" t="s">
        <v>158</v>
      </c>
      <c r="AP35" s="8" t="s">
        <v>158</v>
      </c>
      <c r="AQ35" s="8" t="s">
        <v>59</v>
      </c>
      <c r="AR35" s="8" t="s">
        <v>158</v>
      </c>
      <c r="AS35" s="8" t="s">
        <v>59</v>
      </c>
      <c r="AT35" s="8" t="s">
        <v>131</v>
      </c>
      <c r="AU35" s="8" t="s">
        <v>62</v>
      </c>
      <c r="AV35" s="8">
        <v>11174</v>
      </c>
      <c r="AW35" s="8" t="s">
        <v>59</v>
      </c>
      <c r="AX35" s="8" t="s">
        <v>62</v>
      </c>
    </row>
    <row r="36" spans="1:50" s="8" customFormat="1">
      <c r="A36" s="8">
        <v>8</v>
      </c>
      <c r="B36" s="8" t="s">
        <v>54</v>
      </c>
      <c r="C36" s="8" t="s">
        <v>415</v>
      </c>
      <c r="D36" s="4">
        <v>1.51</v>
      </c>
      <c r="E36" s="8" t="s">
        <v>385</v>
      </c>
      <c r="F36" s="8" t="s">
        <v>149</v>
      </c>
      <c r="G36" s="8" t="s">
        <v>149</v>
      </c>
      <c r="H36" s="8" t="s">
        <v>183</v>
      </c>
      <c r="I36" s="8" t="s">
        <v>59</v>
      </c>
      <c r="J36" s="5" t="s">
        <v>60</v>
      </c>
      <c r="K36" s="4" t="s">
        <v>60</v>
      </c>
      <c r="L36" s="4" t="s">
        <v>61</v>
      </c>
      <c r="M36" s="4" t="s">
        <v>62</v>
      </c>
      <c r="N36" s="6" t="str">
        <f>HYPERLINK("https://www.sheetalgroup.com/Details/StoneDetails/?stoneno=GAF00235","YES")</f>
        <v>YES</v>
      </c>
      <c r="O36" s="6" t="str">
        <f>HYPERLINK("https://www.sheetalgroup.com/Details/StoneDetails/?stoneno=GAF00235","YES")</f>
        <v>YES</v>
      </c>
      <c r="P36" s="7" t="str">
        <f>HYPERLINK("https://www.sheetalgroup.com/certificate/6455648387.pdf","6455648387")</f>
        <v>6455648387</v>
      </c>
      <c r="Q36" s="4">
        <v>6000</v>
      </c>
      <c r="R36" s="4">
        <v>-64.38</v>
      </c>
      <c r="S36" s="8">
        <v>2137.1999999999998</v>
      </c>
      <c r="T36" s="4">
        <v>3227.17</v>
      </c>
      <c r="U36" s="4" t="s">
        <v>63</v>
      </c>
      <c r="V36" s="4" t="s">
        <v>150</v>
      </c>
      <c r="W36" s="4" t="s">
        <v>65</v>
      </c>
      <c r="X36" s="4" t="s">
        <v>406</v>
      </c>
      <c r="Y36" s="8" t="s">
        <v>63</v>
      </c>
      <c r="Z36" s="8" t="s">
        <v>62</v>
      </c>
      <c r="AA36" s="8" t="s">
        <v>67</v>
      </c>
      <c r="AB36" s="8" t="s">
        <v>68</v>
      </c>
      <c r="AC36" s="8" t="s">
        <v>68</v>
      </c>
      <c r="AD36" s="8" t="s">
        <v>69</v>
      </c>
      <c r="AE36" s="8" t="s">
        <v>68</v>
      </c>
      <c r="AF36" s="8" t="s">
        <v>68</v>
      </c>
      <c r="AG36" s="8" t="s">
        <v>416</v>
      </c>
      <c r="AH36" s="8" t="s">
        <v>417</v>
      </c>
      <c r="AI36" s="8" t="s">
        <v>418</v>
      </c>
      <c r="AJ36" s="8" t="s">
        <v>419</v>
      </c>
      <c r="AK36" s="8" t="s">
        <v>420</v>
      </c>
      <c r="AL36" s="8" t="s">
        <v>83</v>
      </c>
      <c r="AM36" s="8" t="s">
        <v>93</v>
      </c>
      <c r="AN36" s="8" t="s">
        <v>421</v>
      </c>
      <c r="AO36" s="8" t="s">
        <v>158</v>
      </c>
      <c r="AP36" s="8" t="s">
        <v>158</v>
      </c>
      <c r="AQ36" s="8" t="s">
        <v>59</v>
      </c>
      <c r="AR36" s="8" t="s">
        <v>158</v>
      </c>
      <c r="AS36" s="8" t="s">
        <v>59</v>
      </c>
      <c r="AT36" s="8" t="s">
        <v>131</v>
      </c>
      <c r="AU36" s="8" t="s">
        <v>62</v>
      </c>
      <c r="AV36" s="8">
        <v>9060</v>
      </c>
      <c r="AW36" s="8" t="s">
        <v>59</v>
      </c>
      <c r="AX36" s="8" t="s">
        <v>62</v>
      </c>
    </row>
    <row r="37" spans="1:50" s="8" customFormat="1">
      <c r="A37" s="8">
        <v>9</v>
      </c>
      <c r="B37" s="8" t="s">
        <v>54</v>
      </c>
      <c r="C37" s="8" t="s">
        <v>422</v>
      </c>
      <c r="D37" s="4">
        <v>1.5</v>
      </c>
      <c r="E37" s="8" t="s">
        <v>385</v>
      </c>
      <c r="F37" s="8" t="s">
        <v>423</v>
      </c>
      <c r="G37" s="8" t="s">
        <v>423</v>
      </c>
      <c r="H37" s="8" t="s">
        <v>58</v>
      </c>
      <c r="I37" s="8" t="s">
        <v>59</v>
      </c>
      <c r="J37" s="5" t="s">
        <v>60</v>
      </c>
      <c r="K37" s="4" t="s">
        <v>60</v>
      </c>
      <c r="L37" s="4" t="s">
        <v>61</v>
      </c>
      <c r="M37" s="4" t="s">
        <v>62</v>
      </c>
      <c r="N37" s="6" t="str">
        <f>HYPERLINK("https://www.sheetalgroup.com/Details/StoneDetails/?stoneno=RF105687","YES")</f>
        <v>YES</v>
      </c>
      <c r="O37" s="6" t="str">
        <f>HYPERLINK("https://www.sheetalgroup.com/Details/StoneDetails/?stoneno=RF105687","YES")</f>
        <v>YES</v>
      </c>
      <c r="P37" s="7" t="str">
        <f>HYPERLINK("https://www.sheetalgroup.com/certificate/6452864458.pdf","6452864458")</f>
        <v>6452864458</v>
      </c>
      <c r="Q37" s="4">
        <v>10300</v>
      </c>
      <c r="R37" s="4">
        <v>-69.650000000000006</v>
      </c>
      <c r="S37" s="8">
        <v>3126.05</v>
      </c>
      <c r="T37" s="4">
        <v>4689.07</v>
      </c>
      <c r="U37" s="4" t="s">
        <v>239</v>
      </c>
      <c r="V37" s="4" t="s">
        <v>196</v>
      </c>
      <c r="W37" s="4" t="s">
        <v>65</v>
      </c>
      <c r="X37" s="4" t="s">
        <v>62</v>
      </c>
      <c r="Y37" s="8" t="s">
        <v>102</v>
      </c>
      <c r="Z37" s="8" t="s">
        <v>66</v>
      </c>
      <c r="AA37" s="8" t="s">
        <v>86</v>
      </c>
      <c r="AB37" s="8" t="s">
        <v>68</v>
      </c>
      <c r="AC37" s="8" t="s">
        <v>68</v>
      </c>
      <c r="AD37" s="8" t="s">
        <v>184</v>
      </c>
      <c r="AE37" s="8" t="s">
        <v>87</v>
      </c>
      <c r="AF37" s="8" t="s">
        <v>70</v>
      </c>
      <c r="AG37" s="8" t="s">
        <v>424</v>
      </c>
      <c r="AH37" s="8" t="s">
        <v>425</v>
      </c>
      <c r="AI37" s="8" t="s">
        <v>426</v>
      </c>
      <c r="AJ37" s="8" t="s">
        <v>427</v>
      </c>
      <c r="AK37" s="8" t="s">
        <v>428</v>
      </c>
      <c r="AL37" s="8" t="s">
        <v>429</v>
      </c>
      <c r="AM37" s="8" t="s">
        <v>244</v>
      </c>
      <c r="AN37" s="8" t="s">
        <v>430</v>
      </c>
      <c r="AO37" s="8" t="s">
        <v>431</v>
      </c>
      <c r="AP37" s="8" t="s">
        <v>432</v>
      </c>
      <c r="AQ37" s="8" t="s">
        <v>433</v>
      </c>
      <c r="AR37" s="8" t="s">
        <v>434</v>
      </c>
      <c r="AS37" s="8" t="s">
        <v>83</v>
      </c>
      <c r="AT37" s="8" t="s">
        <v>59</v>
      </c>
      <c r="AU37" s="8" t="s">
        <v>62</v>
      </c>
      <c r="AV37" s="8">
        <v>15450</v>
      </c>
      <c r="AW37" s="8" t="s">
        <v>59</v>
      </c>
      <c r="AX37" s="8" t="s">
        <v>62</v>
      </c>
    </row>
    <row r="38" spans="1:50" s="8" customFormat="1">
      <c r="A38" s="8">
        <v>10</v>
      </c>
      <c r="B38" s="8" t="s">
        <v>54</v>
      </c>
      <c r="C38" s="8" t="s">
        <v>435</v>
      </c>
      <c r="D38" s="4">
        <v>1.5</v>
      </c>
      <c r="E38" s="8" t="s">
        <v>385</v>
      </c>
      <c r="F38" s="8" t="s">
        <v>101</v>
      </c>
      <c r="G38" s="8" t="s">
        <v>101</v>
      </c>
      <c r="H38" s="8" t="s">
        <v>85</v>
      </c>
      <c r="I38" s="8" t="s">
        <v>59</v>
      </c>
      <c r="J38" s="5" t="s">
        <v>60</v>
      </c>
      <c r="K38" s="4" t="s">
        <v>60</v>
      </c>
      <c r="L38" s="4" t="s">
        <v>61</v>
      </c>
      <c r="M38" s="4" t="s">
        <v>62</v>
      </c>
      <c r="N38" s="6" t="str">
        <f>HYPERLINK("https://www.sheetalgroup.com/Details/StoneDetails/?stoneno=GAF00280","YES")</f>
        <v>YES</v>
      </c>
      <c r="O38" s="6" t="str">
        <f>HYPERLINK("https://www.sheetalgroup.com/Details/StoneDetails/?stoneno=GAF00280","YES")</f>
        <v>YES</v>
      </c>
      <c r="P38" s="7" t="str">
        <f>HYPERLINK("https://www.sheetalgroup.com/certificate/1453804824.pdf","1453804824")</f>
        <v>1453804824</v>
      </c>
      <c r="Q38" s="4">
        <v>10100</v>
      </c>
      <c r="R38" s="4">
        <v>-63.34</v>
      </c>
      <c r="S38" s="8">
        <v>3702.66</v>
      </c>
      <c r="T38" s="4">
        <v>5553.99</v>
      </c>
      <c r="U38" s="4" t="s">
        <v>63</v>
      </c>
      <c r="V38" s="4" t="s">
        <v>150</v>
      </c>
      <c r="W38" s="4" t="s">
        <v>65</v>
      </c>
      <c r="X38" s="4" t="s">
        <v>62</v>
      </c>
      <c r="Y38" s="8" t="s">
        <v>63</v>
      </c>
      <c r="Z38" s="8" t="s">
        <v>66</v>
      </c>
      <c r="AA38" s="8" t="s">
        <v>86</v>
      </c>
      <c r="AB38" s="8" t="s">
        <v>68</v>
      </c>
      <c r="AC38" s="8" t="s">
        <v>68</v>
      </c>
      <c r="AD38" s="8" t="s">
        <v>68</v>
      </c>
      <c r="AE38" s="8" t="s">
        <v>68</v>
      </c>
      <c r="AF38" s="8" t="s">
        <v>68</v>
      </c>
      <c r="AG38" s="8" t="s">
        <v>436</v>
      </c>
      <c r="AH38" s="8" t="s">
        <v>223</v>
      </c>
      <c r="AI38" s="8" t="s">
        <v>225</v>
      </c>
      <c r="AJ38" s="8" t="s">
        <v>437</v>
      </c>
      <c r="AK38" s="8" t="s">
        <v>438</v>
      </c>
      <c r="AL38" s="8" t="s">
        <v>83</v>
      </c>
      <c r="AM38" s="8" t="s">
        <v>77</v>
      </c>
      <c r="AN38" s="8" t="s">
        <v>410</v>
      </c>
      <c r="AO38" s="8" t="s">
        <v>158</v>
      </c>
      <c r="AP38" s="8" t="s">
        <v>158</v>
      </c>
      <c r="AQ38" s="8" t="s">
        <v>59</v>
      </c>
      <c r="AR38" s="8" t="s">
        <v>158</v>
      </c>
      <c r="AS38" s="8" t="s">
        <v>59</v>
      </c>
      <c r="AT38" s="8" t="s">
        <v>131</v>
      </c>
      <c r="AU38" s="8" t="s">
        <v>62</v>
      </c>
      <c r="AV38" s="8">
        <v>15150</v>
      </c>
      <c r="AW38" s="8" t="s">
        <v>59</v>
      </c>
      <c r="AX38" s="8" t="s">
        <v>62</v>
      </c>
    </row>
    <row r="39" spans="1:50" s="8" customFormat="1">
      <c r="A39" s="8">
        <v>11</v>
      </c>
      <c r="B39" s="8" t="s">
        <v>54</v>
      </c>
      <c r="C39" s="8" t="s">
        <v>439</v>
      </c>
      <c r="D39" s="4">
        <v>1.5</v>
      </c>
      <c r="E39" s="8" t="s">
        <v>385</v>
      </c>
      <c r="F39" s="8" t="s">
        <v>57</v>
      </c>
      <c r="G39" s="8" t="s">
        <v>57</v>
      </c>
      <c r="H39" s="8" t="s">
        <v>85</v>
      </c>
      <c r="I39" s="8" t="s">
        <v>59</v>
      </c>
      <c r="J39" s="5" t="s">
        <v>60</v>
      </c>
      <c r="K39" s="4" t="s">
        <v>60</v>
      </c>
      <c r="L39" s="4" t="s">
        <v>61</v>
      </c>
      <c r="M39" s="4" t="s">
        <v>62</v>
      </c>
      <c r="N39" s="6" t="str">
        <f>HYPERLINK("https://www.sheetalgroup.com/Details/StoneDetails/?stoneno=RF106529","YES")</f>
        <v>YES</v>
      </c>
      <c r="O39" s="6" t="str">
        <f>HYPERLINK("https://www.sheetalgroup.com/Details/StoneDetails/?stoneno=RF106529","YES")</f>
        <v>YES</v>
      </c>
      <c r="P39" s="7" t="str">
        <f>HYPERLINK("https://www.sheetalgroup.com/certificate/3465078743.pdf","3465078743")</f>
        <v>3465078743</v>
      </c>
      <c r="Q39" s="4">
        <v>8800</v>
      </c>
      <c r="R39" s="4">
        <v>-66.67</v>
      </c>
      <c r="S39" s="8">
        <v>2933.04</v>
      </c>
      <c r="T39" s="4">
        <v>4399.5600000000004</v>
      </c>
      <c r="U39" s="4" t="s">
        <v>63</v>
      </c>
      <c r="V39" s="4" t="s">
        <v>64</v>
      </c>
      <c r="W39" s="4" t="s">
        <v>65</v>
      </c>
      <c r="X39" s="4" t="s">
        <v>62</v>
      </c>
      <c r="Y39" s="8" t="s">
        <v>63</v>
      </c>
      <c r="Z39" s="8" t="s">
        <v>66</v>
      </c>
      <c r="AA39" s="8" t="s">
        <v>86</v>
      </c>
      <c r="AB39" s="8" t="s">
        <v>68</v>
      </c>
      <c r="AC39" s="8" t="s">
        <v>298</v>
      </c>
      <c r="AD39" s="8" t="s">
        <v>69</v>
      </c>
      <c r="AE39" s="8" t="s">
        <v>87</v>
      </c>
      <c r="AF39" s="8" t="s">
        <v>70</v>
      </c>
      <c r="AG39" s="8" t="s">
        <v>136</v>
      </c>
      <c r="AH39" s="8" t="s">
        <v>223</v>
      </c>
      <c r="AI39" s="8" t="s">
        <v>440</v>
      </c>
      <c r="AJ39" s="8" t="s">
        <v>441</v>
      </c>
      <c r="AK39" s="8" t="s">
        <v>394</v>
      </c>
      <c r="AL39" s="8" t="s">
        <v>83</v>
      </c>
      <c r="AM39" s="8" t="s">
        <v>442</v>
      </c>
      <c r="AN39" s="8" t="s">
        <v>443</v>
      </c>
      <c r="AO39" s="8" t="s">
        <v>444</v>
      </c>
      <c r="AP39" s="8" t="s">
        <v>445</v>
      </c>
      <c r="AQ39" s="8" t="s">
        <v>446</v>
      </c>
      <c r="AR39" s="8" t="s">
        <v>447</v>
      </c>
      <c r="AS39" s="8" t="s">
        <v>83</v>
      </c>
      <c r="AT39" s="8" t="s">
        <v>131</v>
      </c>
      <c r="AU39" s="8" t="s">
        <v>62</v>
      </c>
      <c r="AV39" s="8">
        <v>13200</v>
      </c>
      <c r="AW39" s="8" t="s">
        <v>59</v>
      </c>
      <c r="AX39" s="8" t="s">
        <v>62</v>
      </c>
    </row>
    <row r="40" spans="1:50" s="8" customFormat="1">
      <c r="A40" s="8">
        <v>12</v>
      </c>
      <c r="B40" s="8" t="s">
        <v>54</v>
      </c>
      <c r="C40" s="8" t="s">
        <v>448</v>
      </c>
      <c r="D40" s="4">
        <v>1.5</v>
      </c>
      <c r="E40" s="8" t="s">
        <v>385</v>
      </c>
      <c r="F40" s="8" t="s">
        <v>57</v>
      </c>
      <c r="G40" s="8" t="s">
        <v>57</v>
      </c>
      <c r="H40" s="8" t="s">
        <v>58</v>
      </c>
      <c r="I40" s="8" t="s">
        <v>59</v>
      </c>
      <c r="J40" s="5" t="s">
        <v>60</v>
      </c>
      <c r="K40" s="4" t="s">
        <v>60</v>
      </c>
      <c r="L40" s="4" t="s">
        <v>61</v>
      </c>
      <c r="M40" s="4" t="s">
        <v>62</v>
      </c>
      <c r="N40" s="6" t="str">
        <f>HYPERLINK("https://www.sheetalgroup.com/Details/StoneDetails/?stoneno=RF108963","YES")</f>
        <v>YES</v>
      </c>
      <c r="O40" s="6" t="str">
        <f>HYPERLINK("https://www.sheetalgroup.com/Details/StoneDetails/?stoneno=RF108963","YES")</f>
        <v>YES</v>
      </c>
      <c r="P40" s="7" t="str">
        <f>HYPERLINK("https://www.sheetalgroup.com/certificate/6462466130.pdf","6462466130")</f>
        <v>6462466130</v>
      </c>
      <c r="Q40" s="4">
        <v>8000</v>
      </c>
      <c r="R40" s="4">
        <v>-62.44</v>
      </c>
      <c r="S40" s="8">
        <v>3004.8</v>
      </c>
      <c r="T40" s="4">
        <v>4507.2</v>
      </c>
      <c r="U40" s="4" t="s">
        <v>63</v>
      </c>
      <c r="V40" s="4" t="s">
        <v>64</v>
      </c>
      <c r="W40" s="4" t="s">
        <v>65</v>
      </c>
      <c r="X40" s="4" t="s">
        <v>62</v>
      </c>
      <c r="Y40" s="8" t="s">
        <v>63</v>
      </c>
      <c r="Z40" s="8" t="s">
        <v>66</v>
      </c>
      <c r="AA40" s="8" t="s">
        <v>86</v>
      </c>
      <c r="AB40" s="8" t="s">
        <v>68</v>
      </c>
      <c r="AC40" s="8" t="s">
        <v>68</v>
      </c>
      <c r="AD40" s="8" t="s">
        <v>184</v>
      </c>
      <c r="AE40" s="8" t="s">
        <v>68</v>
      </c>
      <c r="AF40" s="8" t="s">
        <v>68</v>
      </c>
      <c r="AG40" s="8" t="s">
        <v>240</v>
      </c>
      <c r="AH40" s="8" t="s">
        <v>449</v>
      </c>
      <c r="AI40" s="8" t="s">
        <v>450</v>
      </c>
      <c r="AJ40" s="8" t="s">
        <v>451</v>
      </c>
      <c r="AK40" s="8" t="s">
        <v>452</v>
      </c>
      <c r="AL40" s="8" t="s">
        <v>453</v>
      </c>
      <c r="AM40" s="8" t="s">
        <v>255</v>
      </c>
      <c r="AN40" s="8" t="s">
        <v>454</v>
      </c>
      <c r="AO40" s="8" t="s">
        <v>455</v>
      </c>
      <c r="AP40" s="8" t="s">
        <v>456</v>
      </c>
      <c r="AQ40" s="8" t="s">
        <v>457</v>
      </c>
      <c r="AR40" s="8" t="s">
        <v>458</v>
      </c>
      <c r="AS40" s="8" t="s">
        <v>83</v>
      </c>
      <c r="AT40" s="8" t="s">
        <v>59</v>
      </c>
      <c r="AU40" s="8" t="s">
        <v>62</v>
      </c>
      <c r="AV40" s="8">
        <v>12000</v>
      </c>
      <c r="AW40" s="8" t="s">
        <v>59</v>
      </c>
      <c r="AX40" s="8" t="s">
        <v>62</v>
      </c>
    </row>
    <row r="41" spans="1:50" s="8" customFormat="1">
      <c r="A41" s="8">
        <v>13</v>
      </c>
      <c r="B41" s="8" t="s">
        <v>54</v>
      </c>
      <c r="C41" s="8" t="s">
        <v>459</v>
      </c>
      <c r="D41" s="4">
        <v>1.52</v>
      </c>
      <c r="E41" s="8" t="s">
        <v>460</v>
      </c>
      <c r="F41" s="8" t="s">
        <v>57</v>
      </c>
      <c r="G41" s="8" t="s">
        <v>57</v>
      </c>
      <c r="H41" s="8" t="s">
        <v>183</v>
      </c>
      <c r="I41" s="8" t="s">
        <v>59</v>
      </c>
      <c r="J41" s="5" t="s">
        <v>60</v>
      </c>
      <c r="K41" s="4" t="s">
        <v>119</v>
      </c>
      <c r="L41" s="4" t="s">
        <v>61</v>
      </c>
      <c r="M41" s="4" t="s">
        <v>62</v>
      </c>
      <c r="N41" s="6" t="str">
        <f>HYPERLINK("https://www.sheetalgroup.com/Details/StoneDetails/?stoneno=RF109183","YES")</f>
        <v>YES</v>
      </c>
      <c r="O41" s="6" t="str">
        <f>HYPERLINK("https://www.sheetalgroup.com/Details/StoneDetails/?stoneno=RF109183","YES")</f>
        <v>YES</v>
      </c>
      <c r="P41" s="7" t="str">
        <f>HYPERLINK("https://www.sheetalgroup.com/certificate/2467466865.pdf","2467466865")</f>
        <v>2467466865</v>
      </c>
      <c r="Q41" s="4">
        <v>6600</v>
      </c>
      <c r="R41" s="4">
        <v>-56.13</v>
      </c>
      <c r="S41" s="8">
        <v>2895.42</v>
      </c>
      <c r="T41" s="4">
        <v>4401.04</v>
      </c>
      <c r="U41" s="4" t="s">
        <v>63</v>
      </c>
      <c r="V41" s="4" t="s">
        <v>64</v>
      </c>
      <c r="W41" s="4" t="s">
        <v>65</v>
      </c>
      <c r="X41" s="4" t="s">
        <v>62</v>
      </c>
      <c r="Y41" s="8" t="s">
        <v>102</v>
      </c>
      <c r="Z41" s="8" t="s">
        <v>66</v>
      </c>
      <c r="AA41" s="8" t="s">
        <v>86</v>
      </c>
      <c r="AB41" s="8" t="s">
        <v>205</v>
      </c>
      <c r="AC41" s="8" t="s">
        <v>68</v>
      </c>
      <c r="AD41" s="8" t="s">
        <v>184</v>
      </c>
      <c r="AE41" s="8" t="s">
        <v>461</v>
      </c>
      <c r="AF41" s="8" t="s">
        <v>185</v>
      </c>
      <c r="AG41" s="8" t="s">
        <v>462</v>
      </c>
      <c r="AH41" s="8" t="s">
        <v>463</v>
      </c>
      <c r="AI41" s="8" t="s">
        <v>464</v>
      </c>
      <c r="AJ41" s="8" t="s">
        <v>465</v>
      </c>
      <c r="AK41" s="8" t="s">
        <v>466</v>
      </c>
      <c r="AL41" s="8" t="s">
        <v>453</v>
      </c>
      <c r="AM41" s="8" t="s">
        <v>467</v>
      </c>
      <c r="AN41" s="8" t="s">
        <v>442</v>
      </c>
      <c r="AO41" s="8" t="s">
        <v>468</v>
      </c>
      <c r="AP41" s="8" t="s">
        <v>469</v>
      </c>
      <c r="AQ41" s="8" t="s">
        <v>470</v>
      </c>
      <c r="AR41" s="8" t="s">
        <v>471</v>
      </c>
      <c r="AS41" s="8" t="s">
        <v>83</v>
      </c>
      <c r="AT41" s="8" t="s">
        <v>59</v>
      </c>
      <c r="AU41" s="8" t="s">
        <v>62</v>
      </c>
      <c r="AV41" s="8">
        <v>10032</v>
      </c>
      <c r="AW41" s="8" t="s">
        <v>59</v>
      </c>
      <c r="AX41" s="8" t="s">
        <v>62</v>
      </c>
    </row>
    <row r="42" spans="1:50" s="8" customFormat="1">
      <c r="A42" s="8">
        <v>14</v>
      </c>
      <c r="B42" s="8" t="s">
        <v>54</v>
      </c>
      <c r="C42" s="8" t="s">
        <v>472</v>
      </c>
      <c r="D42" s="4">
        <v>1.5</v>
      </c>
      <c r="E42" s="8" t="s">
        <v>460</v>
      </c>
      <c r="F42" s="8" t="s">
        <v>57</v>
      </c>
      <c r="G42" s="8" t="s">
        <v>57</v>
      </c>
      <c r="H42" s="8" t="s">
        <v>183</v>
      </c>
      <c r="I42" s="8" t="s">
        <v>59</v>
      </c>
      <c r="J42" s="5" t="s">
        <v>60</v>
      </c>
      <c r="K42" s="4" t="s">
        <v>60</v>
      </c>
      <c r="L42" s="4" t="s">
        <v>61</v>
      </c>
      <c r="M42" s="4" t="s">
        <v>62</v>
      </c>
      <c r="N42" s="6" t="str">
        <f>HYPERLINK("https://www.sheetalgroup.com/Details/StoneDetails/?stoneno=RF105710","YES")</f>
        <v>YES</v>
      </c>
      <c r="O42" s="6" t="str">
        <f>HYPERLINK("https://www.sheetalgroup.com/Details/StoneDetails/?stoneno=RF105710","YES")</f>
        <v>YES</v>
      </c>
      <c r="P42" s="7" t="str">
        <f>HYPERLINK("https://www.sheetalgroup.com/certificate/7456864518.pdf","7456864518")</f>
        <v>7456864518</v>
      </c>
      <c r="Q42" s="4">
        <v>6600</v>
      </c>
      <c r="R42" s="4">
        <v>-55.26</v>
      </c>
      <c r="S42" s="8">
        <v>2952.84</v>
      </c>
      <c r="T42" s="4">
        <v>4429.26</v>
      </c>
      <c r="U42" s="4" t="s">
        <v>63</v>
      </c>
      <c r="V42" s="4" t="s">
        <v>64</v>
      </c>
      <c r="W42" s="4" t="s">
        <v>65</v>
      </c>
      <c r="X42" s="4" t="s">
        <v>62</v>
      </c>
      <c r="Y42" s="8" t="s">
        <v>63</v>
      </c>
      <c r="Z42" s="8" t="s">
        <v>62</v>
      </c>
      <c r="AA42" s="8" t="s">
        <v>86</v>
      </c>
      <c r="AB42" s="8" t="s">
        <v>205</v>
      </c>
      <c r="AC42" s="8" t="s">
        <v>68</v>
      </c>
      <c r="AD42" s="8" t="s">
        <v>473</v>
      </c>
      <c r="AE42" s="8" t="s">
        <v>87</v>
      </c>
      <c r="AF42" s="8" t="s">
        <v>68</v>
      </c>
      <c r="AG42" s="8" t="s">
        <v>474</v>
      </c>
      <c r="AH42" s="8" t="s">
        <v>475</v>
      </c>
      <c r="AI42" s="8" t="s">
        <v>122</v>
      </c>
      <c r="AJ42" s="8" t="s">
        <v>476</v>
      </c>
      <c r="AK42" s="8" t="s">
        <v>477</v>
      </c>
      <c r="AL42" s="8" t="s">
        <v>83</v>
      </c>
      <c r="AM42" s="8" t="s">
        <v>467</v>
      </c>
      <c r="AN42" s="8" t="s">
        <v>189</v>
      </c>
      <c r="AO42" s="8" t="s">
        <v>478</v>
      </c>
      <c r="AP42" s="8" t="s">
        <v>479</v>
      </c>
      <c r="AQ42" s="8" t="s">
        <v>480</v>
      </c>
      <c r="AR42" s="8" t="s">
        <v>481</v>
      </c>
      <c r="AS42" s="8" t="s">
        <v>83</v>
      </c>
      <c r="AT42" s="8" t="s">
        <v>131</v>
      </c>
      <c r="AU42" s="8" t="s">
        <v>62</v>
      </c>
      <c r="AV42" s="8">
        <v>9900</v>
      </c>
      <c r="AW42" s="8" t="s">
        <v>59</v>
      </c>
      <c r="AX42" s="8" t="s">
        <v>62</v>
      </c>
    </row>
    <row r="43" spans="1:50" s="8" customFormat="1">
      <c r="A43" s="8">
        <v>15</v>
      </c>
      <c r="B43" s="8" t="s">
        <v>54</v>
      </c>
      <c r="C43" s="8" t="s">
        <v>482</v>
      </c>
      <c r="D43" s="4">
        <v>1.5</v>
      </c>
      <c r="E43" s="8" t="s">
        <v>460</v>
      </c>
      <c r="F43" s="8" t="s">
        <v>149</v>
      </c>
      <c r="G43" s="8" t="s">
        <v>149</v>
      </c>
      <c r="H43" s="8" t="s">
        <v>58</v>
      </c>
      <c r="I43" s="8" t="s">
        <v>59</v>
      </c>
      <c r="J43" s="5" t="s">
        <v>60</v>
      </c>
      <c r="K43" s="4" t="s">
        <v>60</v>
      </c>
      <c r="L43" s="4" t="s">
        <v>61</v>
      </c>
      <c r="M43" s="4" t="s">
        <v>62</v>
      </c>
      <c r="N43" s="6" t="str">
        <f>HYPERLINK("https://www.sheetalgroup.com/Details/StoneDetails/?stoneno=RF106098","YES")</f>
        <v>YES</v>
      </c>
      <c r="O43" s="6" t="str">
        <f>HYPERLINK("https://www.sheetalgroup.com/Details/StoneDetails/?stoneno=RF106098","YES")</f>
        <v>YES</v>
      </c>
      <c r="P43" s="7" t="str">
        <f>HYPERLINK("https://www.sheetalgroup.com/certificate/2456864389.pdf","2456864389")</f>
        <v>2456864389</v>
      </c>
      <c r="Q43" s="4">
        <v>7000</v>
      </c>
      <c r="R43" s="4">
        <v>-56.3</v>
      </c>
      <c r="S43" s="8">
        <v>3059</v>
      </c>
      <c r="T43" s="4">
        <v>4588.5</v>
      </c>
      <c r="U43" s="4" t="s">
        <v>63</v>
      </c>
      <c r="V43" s="4" t="s">
        <v>64</v>
      </c>
      <c r="W43" s="4" t="s">
        <v>65</v>
      </c>
      <c r="X43" s="4" t="s">
        <v>62</v>
      </c>
      <c r="Y43" s="8" t="s">
        <v>63</v>
      </c>
      <c r="Z43" s="8" t="s">
        <v>66</v>
      </c>
      <c r="AA43" s="8" t="s">
        <v>86</v>
      </c>
      <c r="AB43" s="8" t="s">
        <v>68</v>
      </c>
      <c r="AC43" s="8" t="s">
        <v>68</v>
      </c>
      <c r="AD43" s="8" t="s">
        <v>69</v>
      </c>
      <c r="AE43" s="8" t="s">
        <v>87</v>
      </c>
      <c r="AF43" s="8" t="s">
        <v>185</v>
      </c>
      <c r="AG43" s="8" t="s">
        <v>483</v>
      </c>
      <c r="AH43" s="8" t="s">
        <v>484</v>
      </c>
      <c r="AI43" s="8" t="s">
        <v>485</v>
      </c>
      <c r="AJ43" s="8" t="s">
        <v>486</v>
      </c>
      <c r="AK43" s="8" t="s">
        <v>452</v>
      </c>
      <c r="AL43" s="8" t="s">
        <v>83</v>
      </c>
      <c r="AM43" s="8" t="s">
        <v>487</v>
      </c>
      <c r="AN43" s="8" t="s">
        <v>488</v>
      </c>
      <c r="AO43" s="8" t="s">
        <v>489</v>
      </c>
      <c r="AP43" s="8" t="s">
        <v>490</v>
      </c>
      <c r="AQ43" s="8" t="s">
        <v>491</v>
      </c>
      <c r="AR43" s="8" t="s">
        <v>492</v>
      </c>
      <c r="AS43" s="8" t="s">
        <v>83</v>
      </c>
      <c r="AT43" s="8" t="s">
        <v>131</v>
      </c>
      <c r="AU43" s="8" t="s">
        <v>62</v>
      </c>
      <c r="AV43" s="8">
        <v>10500</v>
      </c>
      <c r="AW43" s="8" t="s">
        <v>59</v>
      </c>
      <c r="AX43" s="8" t="s">
        <v>62</v>
      </c>
    </row>
  </sheetData>
  <autoFilter ref="A1:AX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workbookViewId="0">
      <pane ySplit="9" topLeftCell="A10" activePane="bottomLeft" state="frozen"/>
      <selection pane="bottomLeft"/>
    </sheetView>
  </sheetViews>
  <sheetFormatPr defaultRowHeight="12.75"/>
  <cols>
    <col min="1" max="1" width="9.140625" style="2" customWidth="1"/>
    <col min="2" max="2" width="14.5703125" style="2" customWidth="1"/>
    <col min="3" max="3" width="10" style="2" customWidth="1"/>
    <col min="4" max="6" width="9.140625" style="2" customWidth="1"/>
    <col min="7" max="7" width="17.28515625" style="2" hidden="1" customWidth="1"/>
    <col min="8" max="10" width="9.140625" style="2" customWidth="1"/>
    <col min="11" max="11" width="12" style="2" customWidth="1"/>
    <col min="12" max="12" width="9.140625" style="2" customWidth="1"/>
    <col min="13" max="13" width="12.7109375" style="2" customWidth="1"/>
    <col min="14" max="15" width="9.140625" style="2" customWidth="1"/>
    <col min="16" max="16" width="12" style="2" customWidth="1"/>
    <col min="17" max="18" width="9.140625" style="2" customWidth="1"/>
    <col min="19" max="19" width="11.5703125" style="2" customWidth="1"/>
    <col min="20" max="20" width="12" style="2" customWidth="1"/>
    <col min="21" max="21" width="14.28515625" style="2" customWidth="1"/>
    <col min="22" max="22" width="10.5703125" style="2" customWidth="1"/>
    <col min="23" max="25" width="9.140625" style="2" customWidth="1"/>
    <col min="26" max="26" width="11" style="2" customWidth="1"/>
    <col min="27" max="32" width="9.140625" style="2" customWidth="1"/>
    <col min="33" max="33" width="15" style="2" customWidth="1"/>
    <col min="34" max="37" width="9.140625" style="2" customWidth="1"/>
    <col min="38" max="38" width="10" style="2" customWidth="1"/>
    <col min="39" max="39" width="9.42578125" style="2" customWidth="1"/>
    <col min="40" max="40" width="10" style="2" customWidth="1"/>
    <col min="41" max="41" width="9.5703125" style="2" customWidth="1"/>
    <col min="42" max="42" width="9.140625" style="2" customWidth="1"/>
    <col min="43" max="43" width="9.7109375" style="2" customWidth="1"/>
    <col min="44" max="45" width="9.140625" style="2" customWidth="1"/>
    <col min="46" max="46" width="11.7109375" style="2" customWidth="1"/>
    <col min="47" max="47" width="12.5703125" style="2" customWidth="1"/>
    <col min="48" max="48" width="10.42578125" style="2" hidden="1" customWidth="1"/>
    <col min="49" max="49" width="10" style="2" customWidth="1"/>
    <col min="50" max="50" width="12.7109375" style="2" customWidth="1"/>
    <col min="51" max="51" width="9.140625" style="2" customWidth="1"/>
    <col min="52" max="16384" width="9.140625" style="2"/>
  </cols>
  <sheetData>
    <row r="1" spans="1:50">
      <c r="C1" s="1"/>
      <c r="D1" s="1"/>
      <c r="E1" s="1"/>
      <c r="F1" s="1"/>
      <c r="G1" s="1"/>
      <c r="H1" s="1"/>
      <c r="I1" s="1"/>
      <c r="J1" s="1"/>
      <c r="K1" s="1"/>
      <c r="L1" s="1"/>
    </row>
    <row r="2" spans="1:50">
      <c r="B2" s="9"/>
      <c r="C2" s="1"/>
      <c r="D2" s="1"/>
      <c r="E2" s="1"/>
      <c r="F2" s="1"/>
      <c r="G2" s="1"/>
      <c r="H2" s="1"/>
      <c r="I2" s="1"/>
      <c r="J2" s="1"/>
      <c r="K2" s="1"/>
      <c r="L2" s="1"/>
      <c r="O2" s="9"/>
    </row>
    <row r="3" spans="1:50" ht="23.25">
      <c r="B3" s="9"/>
      <c r="C3" s="1"/>
      <c r="D3" s="10" t="s">
        <v>0</v>
      </c>
      <c r="E3" s="11"/>
      <c r="F3" s="11"/>
      <c r="G3" s="11"/>
      <c r="H3" s="11"/>
      <c r="I3" s="11"/>
      <c r="J3" s="11"/>
      <c r="K3" s="11"/>
      <c r="L3" s="11"/>
      <c r="M3" s="9"/>
      <c r="O3" s="9"/>
    </row>
    <row r="4" spans="1:50">
      <c r="B4" s="9"/>
      <c r="C4" s="1"/>
      <c r="D4" s="11" t="s">
        <v>1</v>
      </c>
      <c r="E4" s="11"/>
      <c r="F4" s="11"/>
      <c r="G4" s="11"/>
      <c r="H4" s="11"/>
      <c r="I4" s="11"/>
      <c r="J4" s="11"/>
      <c r="K4" s="11"/>
      <c r="L4" s="11"/>
      <c r="M4" s="9"/>
      <c r="O4" s="9"/>
    </row>
    <row r="5" spans="1:50">
      <c r="B5" s="9"/>
      <c r="D5" s="11" t="s">
        <v>2</v>
      </c>
      <c r="E5" s="9"/>
      <c r="F5" s="9"/>
      <c r="G5" s="9"/>
      <c r="H5" s="9"/>
      <c r="I5" s="9"/>
      <c r="J5" s="9"/>
      <c r="K5" s="9"/>
      <c r="L5" s="9"/>
      <c r="M5" s="9"/>
      <c r="O5" s="9"/>
    </row>
    <row r="6" spans="1:50">
      <c r="B6" s="9"/>
      <c r="D6" s="11" t="s">
        <v>3</v>
      </c>
      <c r="E6" s="9"/>
      <c r="F6" s="9"/>
      <c r="G6" s="9"/>
      <c r="H6" s="9"/>
      <c r="I6" s="9"/>
      <c r="J6" s="9"/>
      <c r="K6" s="9"/>
      <c r="L6" s="9"/>
      <c r="M6" s="9"/>
      <c r="O6" s="9"/>
    </row>
    <row r="7" spans="1:50">
      <c r="D7" s="9"/>
      <c r="E7" s="9"/>
      <c r="F7" s="9"/>
      <c r="G7" s="9"/>
      <c r="H7" s="9"/>
      <c r="I7" s="9"/>
      <c r="J7" s="9"/>
      <c r="K7" s="9"/>
      <c r="L7" s="9"/>
      <c r="M7" s="9"/>
    </row>
    <row r="8" spans="1:50">
      <c r="A8" s="1"/>
      <c r="D8" s="1"/>
      <c r="J8" s="1"/>
      <c r="K8" s="1"/>
      <c r="L8" s="1"/>
      <c r="M8" s="1"/>
    </row>
    <row r="9" spans="1:50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  <c r="Y9" s="3" t="s">
        <v>28</v>
      </c>
      <c r="Z9" s="3" t="s">
        <v>29</v>
      </c>
      <c r="AA9" s="3" t="s">
        <v>30</v>
      </c>
      <c r="AB9" s="3" t="s">
        <v>31</v>
      </c>
      <c r="AC9" s="3" t="s">
        <v>32</v>
      </c>
      <c r="AD9" s="3" t="s">
        <v>33</v>
      </c>
      <c r="AE9" s="3" t="s">
        <v>34</v>
      </c>
      <c r="AF9" s="3" t="s">
        <v>35</v>
      </c>
      <c r="AG9" s="3" t="s">
        <v>36</v>
      </c>
      <c r="AH9" s="3" t="s">
        <v>37</v>
      </c>
      <c r="AI9" s="3" t="s">
        <v>38</v>
      </c>
      <c r="AJ9" s="3" t="s">
        <v>39</v>
      </c>
      <c r="AK9" s="3" t="s">
        <v>40</v>
      </c>
      <c r="AL9" s="3" t="s">
        <v>41</v>
      </c>
      <c r="AM9" s="3" t="s">
        <v>42</v>
      </c>
      <c r="AN9" s="3" t="s">
        <v>43</v>
      </c>
      <c r="AO9" s="3" t="s">
        <v>44</v>
      </c>
      <c r="AP9" s="3" t="s">
        <v>45</v>
      </c>
      <c r="AQ9" s="3" t="s">
        <v>46</v>
      </c>
      <c r="AR9" s="3" t="s">
        <v>47</v>
      </c>
      <c r="AS9" s="3" t="s">
        <v>48</v>
      </c>
      <c r="AT9" s="3" t="s">
        <v>49</v>
      </c>
      <c r="AU9" s="3" t="s">
        <v>50</v>
      </c>
      <c r="AV9" s="3" t="s">
        <v>51</v>
      </c>
      <c r="AW9" s="3" t="s">
        <v>52</v>
      </c>
      <c r="AX9" s="3" t="s">
        <v>53</v>
      </c>
    </row>
    <row r="10" spans="1:50">
      <c r="D10" s="4"/>
      <c r="J10" s="5"/>
      <c r="K10" s="4"/>
      <c r="L10" s="4"/>
      <c r="M10" s="4"/>
      <c r="P10" s="4"/>
      <c r="Q10" s="4"/>
      <c r="R10" s="4"/>
      <c r="T10" s="4"/>
      <c r="U10" s="4"/>
      <c r="V10" s="4"/>
      <c r="W10" s="4"/>
      <c r="X10" s="4"/>
    </row>
    <row r="11" spans="1:50">
      <c r="D11" s="4"/>
      <c r="J11" s="5"/>
      <c r="K11" s="4"/>
      <c r="L11" s="4"/>
      <c r="M11" s="4"/>
      <c r="P11" s="4"/>
      <c r="Q11" s="4"/>
      <c r="R11" s="4"/>
      <c r="T11" s="4"/>
      <c r="U11" s="4"/>
      <c r="V11" s="4"/>
      <c r="W11" s="4"/>
      <c r="X11" s="4"/>
    </row>
    <row r="12" spans="1:50">
      <c r="D12" s="4"/>
      <c r="J12" s="5"/>
      <c r="K12" s="4"/>
      <c r="L12" s="4"/>
      <c r="M12" s="4"/>
      <c r="P12" s="4"/>
      <c r="Q12" s="4"/>
      <c r="R12" s="4"/>
      <c r="T12" s="4"/>
      <c r="U12" s="4"/>
      <c r="V12" s="4"/>
      <c r="W12" s="4"/>
      <c r="X12" s="4"/>
    </row>
    <row r="13" spans="1:50">
      <c r="D13" s="4"/>
      <c r="J13" s="5"/>
      <c r="K13" s="4"/>
      <c r="L13" s="4"/>
      <c r="M13" s="4"/>
      <c r="P13" s="4"/>
      <c r="Q13" s="4"/>
      <c r="R13" s="4"/>
      <c r="T13" s="4"/>
      <c r="U13" s="4"/>
      <c r="V13" s="4"/>
      <c r="W13" s="4"/>
      <c r="X13" s="4"/>
    </row>
    <row r="14" spans="1:50">
      <c r="D14" s="4"/>
      <c r="J14" s="5"/>
      <c r="K14" s="4"/>
      <c r="L14" s="4"/>
      <c r="M14" s="4"/>
      <c r="P14" s="4"/>
      <c r="Q14" s="4"/>
      <c r="R14" s="4"/>
      <c r="T14" s="4"/>
      <c r="U14" s="4"/>
      <c r="V14" s="4"/>
      <c r="W14" s="4"/>
      <c r="X14" s="4"/>
    </row>
    <row r="15" spans="1:50">
      <c r="D15" s="4"/>
      <c r="J15" s="5"/>
      <c r="K15" s="4"/>
      <c r="L15" s="4"/>
      <c r="M15" s="4"/>
      <c r="P15" s="4"/>
      <c r="Q15" s="4"/>
      <c r="R15" s="4"/>
      <c r="T15" s="4"/>
      <c r="U15" s="4"/>
      <c r="V15" s="4"/>
      <c r="W15" s="4"/>
      <c r="X15" s="4"/>
    </row>
  </sheetData>
  <autoFilter ref="A9:AX9"/>
  <mergeCells count="7">
    <mergeCell ref="D7:M7"/>
    <mergeCell ref="B2:B6"/>
    <mergeCell ref="O2:O6"/>
    <mergeCell ref="D3:M3"/>
    <mergeCell ref="D4:M4"/>
    <mergeCell ref="D5:M5"/>
    <mergeCell ref="D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FANCY_SHAPE 22-06-2023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Sheetal Manufacturing Company Pvt. Ltd.</dc:title>
  <dc:creator>SHEETAL GROUP</dc:creator>
  <cp:lastModifiedBy>Atlantic</cp:lastModifiedBy>
  <dcterms:modified xsi:type="dcterms:W3CDTF">2023-06-22T15:56:04Z</dcterms:modified>
</cp:coreProperties>
</file>