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5-06-2023" sheetId="1" r:id="rId1"/>
  </sheets>
  <definedNames>
    <definedName name="_xlnm._FilterDatabase" localSheetId="0" hidden="1">'15-06-2023'!$A$6:$AS$6</definedName>
  </definedNames>
  <calcPr fullCalcOnLoad="1"/>
</workbook>
</file>

<file path=xl/sharedStrings.xml><?xml version="1.0" encoding="utf-8"?>
<sst xmlns="http://schemas.openxmlformats.org/spreadsheetml/2006/main" count="111" uniqueCount="111">
  <si>
    <t>SHAIRU GEMS DIAMOND INVENTORY FOR THE DATE 15-06-2023</t>
  </si>
  <si>
    <t>All Prices are final Selling Cash Price</t>
  </si>
  <si>
    <t>DE-9012A(Entrance from DC), Bharat Diamond Bourse, Bandra Kurla Complex, Bandra (E), Mumbai 400 051, India T: +91 22 4050 5050 F: +91 22 2363 0039 QQ: 2292451628</t>
  </si>
  <si>
    <t>Email-Id : prasad@shairugems.net Web : www.shairugems.net Rapnet Id : 12458 Download Apps on Android, IOS and Windows</t>
  </si>
  <si>
    <t>Total</t>
  </si>
  <si>
    <t>Sr. No</t>
  </si>
  <si>
    <t>Stock Id</t>
  </si>
  <si>
    <t>Location</t>
  </si>
  <si>
    <t>Status</t>
  </si>
  <si>
    <t>DNA</t>
  </si>
  <si>
    <t>View Image</t>
  </si>
  <si>
    <t>HD Movie</t>
  </si>
  <si>
    <t>Shape</t>
  </si>
  <si>
    <t>Pointer</t>
  </si>
  <si>
    <t>Lab</t>
  </si>
  <si>
    <t>Certi No.</t>
  </si>
  <si>
    <t>BGM</t>
  </si>
  <si>
    <t>User Comments</t>
  </si>
  <si>
    <t>Color</t>
  </si>
  <si>
    <t>Clarity</t>
  </si>
  <si>
    <t>Cts</t>
  </si>
  <si>
    <t>Rap Price($)</t>
  </si>
  <si>
    <t>Rap Amt($)</t>
  </si>
  <si>
    <t>Disc(%)</t>
  </si>
  <si>
    <t>Price/Cts</t>
  </si>
  <si>
    <t>Net Amt($)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</si>
  <si>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</si>
  <si>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</si>
  <si>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</si>
  <si>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</si>
  <si>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</si>
  <si>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</si>
  <si>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</si>
  <si>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</si>
  <si>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</si>
  <si>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</si>
  <si>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Culet</t>
  </si>
  <si>
    <t>Table Black</t>
  </si>
  <si>
    <t>Crown Black</t>
  </si>
  <si>
    <t>Table White</t>
  </si>
  <si>
    <t>Crown White</t>
  </si>
  <si>
    <t>Cr Ang</t>
  </si>
  <si>
    <t>Cr Ht</t>
  </si>
  <si>
    <t>Pav Ang</t>
  </si>
  <si>
    <t>Pav Ht</t>
  </si>
  <si>
    <t>Girdle(%)</t>
  </si>
  <si>
    <t>Girdle Thickness</t>
  </si>
  <si>
    <t>Girdle Type</t>
  </si>
  <si>
    <t>Laser Insc</t>
  </si>
  <si>
    <t>GIA Comments</t>
  </si>
  <si>
    <t>DAB-492766</t>
  </si>
  <si>
    <t>India</t>
  </si>
  <si>
    <t>Available</t>
  </si>
  <si>
    <t>EMERALD</t>
  </si>
  <si>
    <t>2.00-2.99</t>
  </si>
  <si>
    <t>6461182059</t>
  </si>
  <si>
    <t>NO BGM</t>
  </si>
  <si>
    <t/>
  </si>
  <si>
    <t>F</t>
  </si>
  <si>
    <t>VS1</t>
  </si>
  <si>
    <t>-</t>
  </si>
  <si>
    <t>VG</t>
  </si>
  <si>
    <t>EX</t>
  </si>
  <si>
    <t>FNT</t>
  </si>
  <si>
    <t>Needle, Feather</t>
  </si>
  <si>
    <t>Non</t>
  </si>
  <si>
    <t>Minor</t>
  </si>
  <si>
    <t>STK TO THK</t>
  </si>
  <si>
    <t>Polished</t>
  </si>
  <si>
    <t>Pinpoints Are Not Shown.</t>
  </si>
  <si>
    <t>CZR-490906</t>
  </si>
  <si>
    <t>6461045558</t>
  </si>
  <si>
    <t>I</t>
  </si>
  <si>
    <t>VS2</t>
  </si>
  <si>
    <t>NON</t>
  </si>
  <si>
    <t>Feather, Needle, Pinpoint</t>
  </si>
  <si>
    <t>None</t>
  </si>
  <si>
    <t>DBC-498114</t>
  </si>
  <si>
    <t>New</t>
  </si>
  <si>
    <t>1463554511</t>
  </si>
  <si>
    <t>Cloud, Crystal, Needle, Natural</t>
  </si>
  <si>
    <t>THK</t>
  </si>
  <si>
    <t>Additional Clouds Are Not Shown. Pinpoints Are Not Shown.</t>
  </si>
  <si>
    <t>CYA-484277</t>
  </si>
  <si>
    <t>1.50-1.99</t>
  </si>
  <si>
    <t>2456515688</t>
  </si>
  <si>
    <t>G</t>
  </si>
  <si>
    <t>Crystal, Needle</t>
  </si>
  <si>
    <t>VTK</t>
  </si>
  <si>
    <t>Pinpoints Are Not Shown. Internal Graining Is Not Shown.</t>
  </si>
  <si>
    <t>DAV-496446</t>
  </si>
  <si>
    <t>6461446173</t>
  </si>
  <si>
    <t>Crystal, Cloud, Needle, Natural</t>
  </si>
  <si>
    <t>THK TO VTK</t>
  </si>
  <si>
    <t>DAJ-494315</t>
  </si>
  <si>
    <t>6461296028</t>
  </si>
  <si>
    <t>H</t>
  </si>
  <si>
    <t>VVS2</t>
  </si>
  <si>
    <t>Pinpoint, Feather</t>
  </si>
  <si>
    <t>P.P</t>
  </si>
  <si>
    <t>CVQ-475573</t>
  </si>
  <si>
    <t>7443646096</t>
  </si>
  <si>
    <t>Crystal, Cloud, Needle</t>
  </si>
  <si>
    <t>CYQ-486404</t>
  </si>
  <si>
    <t>5453710877</t>
  </si>
  <si>
    <t>Crystal, Feather, Pinpoint</t>
  </si>
  <si>
    <t>Additional Pinpoints Are Not Shown.</t>
  </si>
  <si>
    <t>CWR-479516</t>
  </si>
  <si>
    <t>6455081866</t>
  </si>
  <si>
    <t>Crystal, Feather, Cloud, Needle</t>
  </si>
  <si>
    <t>MED TO STK</t>
  </si>
</sst>
</file>

<file path=xl/styles.xml><?xml version="1.0" encoding="utf-8"?>
<styleSheet xmlns="http://schemas.openxmlformats.org/spreadsheetml/2006/main">
  <numFmts count="1">
    <numFmt numFmtId="164" formatCode="#,##"/>
  </numFmts>
  <fonts count="8">
    <font>
      <sz val="11"/>
      <name val="Calibri"/>
    </font>
    <font>
      <b/>
      <sz val="11"/>
      <name val="Calibri"/>
    </font>
    <font>
      <b/>
      <sz val="24"/>
      <color rgb="FF8497B0" tint="0"/>
      <name val="Calibri"/>
    </font>
    <font>
      <b/>
      <sz val="11"/>
      <color rgb="FF8497B0" tint="0"/>
      <name val="Calibri"/>
    </font>
    <font>
      <b/>
      <sz val="10"/>
      <name val="Calibri"/>
    </font>
    <font>
      <sz val="9"/>
      <name val="Calibri"/>
    </font>
    <font>
      <u/>
      <sz val="9"/>
      <color rgb="FF0000FF" tint="0"/>
      <name val="Calibri"/>
    </font>
    <font>
      <b/>
      <sz val="9"/>
      <color rgb="FFFF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C6E0B4" tint="0"/>
      </patternFill>
    </fill>
    <fill>
      <patternFill patternType="solid">
        <fgColor rgb="FFCCFFFF" tint="0"/>
      </patternFill>
    </fill>
    <fill>
      <patternFill patternType="solid">
        <fgColor rgb="FFD9E1F2" tint="0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22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0" applyFont="1" xfId="0" applyProtection="1">
      <alignment wrapText="1"/>
    </xf>
    <xf numFmtId="0" applyNumberFormat="1" fontId="1" applyFont="1" xfId="0" applyProtection="1" applyAlignment="1">
      <alignment horizontal="left"/>
    </xf>
    <xf numFmtId="0" applyNumberFormat="1" fontId="3" applyFont="1" xfId="0" applyProtection="1" applyAlignment="1">
      <alignment horizontal="left"/>
    </xf>
    <xf numFmtId="0" applyNumberFormat="1" fontId="1" applyFont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top" wrapText="1"/>
    </xf>
    <xf numFmtId="0" applyNumberFormat="1" fontId="4" applyFont="1" fillId="3" applyFill="1" borderId="1" applyBorder="1" xfId="0" applyProtection="1" applyAlignment="1">
      <alignment horizontal="center" vertical="top" wrapText="1"/>
    </xf>
    <xf numFmtId="0" applyNumberFormat="1" fontId="4" applyFont="1" fillId="4" applyFill="1" borderId="1" applyBorder="1" xfId="0" applyProtection="1" applyAlignment="1">
      <alignment horizontal="center" vertical="top" wrapText="1"/>
    </xf>
    <xf numFmtId="0" applyNumberFormat="1" fontId="0" applyFont="1" xfId="0" applyProtection="1" applyAlignment="1">
      <alignment horizontal="center"/>
    </xf>
    <xf numFmtId="0" applyNumberFormat="1" fontId="5" applyFont="1" xfId="0" applyProtection="1" applyAlignment="1">
      <alignment horizontal="center"/>
    </xf>
    <xf numFmtId="0" applyNumberFormat="1" fontId="6" applyFont="1" xfId="0" applyProtection="1" applyAlignment="1">
      <alignment horizontal="center"/>
    </xf>
    <xf numFmtId="4" applyNumberFormat="1" fontId="5" applyFont="1" xfId="0" applyProtection="1" applyAlignment="1">
      <alignment horizontal="center"/>
    </xf>
    <xf numFmtId="0" applyNumberFormat="1" fontId="5" applyFont="1" fillId="3" applyFill="1" xfId="0" applyProtection="1" applyAlignment="1">
      <alignment horizontal="center"/>
    </xf>
    <xf numFmtId="4" applyNumberFormat="1" fontId="7" applyFont="1" fillId="4" applyFill="1" xfId="0" applyProtection="1" applyAlignment="1">
      <alignment horizontal="center"/>
    </xf>
    <xf numFmtId="4" applyNumberFormat="1" fontId="7" applyFont="1" xfId="0" applyProtection="1" applyAlignment="1">
      <alignment horizontal="center"/>
    </xf>
    <xf numFmtId="2" applyNumberFormat="1" fontId="5" applyFont="1" xfId="0" applyProtection="1" applyAlignment="1">
      <alignment horizontal="center"/>
    </xf>
    <xf numFmtId="164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fillId="5" applyFill="1" borderId="1" applyBorder="1" xfId="0" applyProtection="1" applyAlignment="1">
      <alignment horizontal="center" vertical="center"/>
    </xf>
    <xf numFmtId="3" applyNumberFormat="1" fontId="1" applyFont="1" fillId="5" applyFill="1" borderId="1" applyBorder="1" xfId="0" applyProtection="1" applyAlignment="1">
      <alignment horizontal="center" vertical="center"/>
    </xf>
    <xf numFmtId="4" applyNumberFormat="1" fontId="1" applyFont="1" borderId="1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S16"/>
  <sheetViews>
    <sheetView workbookViewId="0">
      <pane ySplit="6" topLeftCell="A7" state="frozen" activePane="bottomLeft"/>
      <selection pane="bottomLeft" activeCell="A1" sqref="A1"/>
    </sheetView>
  </sheetViews>
  <sheetFormatPr defaultRowHeight="15"/>
  <cols>
    <col min="1" max="1" width="5.43" customWidth="1"/>
    <col min="2" max="2" width="12" customWidth="1"/>
    <col min="3" max="3" width="10.14" customWidth="1"/>
    <col min="4" max="4" hidden="1" width="8.43" customWidth="1"/>
    <col min="5" max="5" width="8.86" customWidth="1"/>
    <col min="6" max="6" width="9" customWidth="1"/>
    <col min="7" max="7" width="12" customWidth="1"/>
    <col min="8" max="8" width="9.57" customWidth="1"/>
    <col min="9" max="9" width="8.14" customWidth="1"/>
    <col min="10" max="10" width="8.14" customWidth="1"/>
    <col min="11" max="11" width="13.5" customWidth="1"/>
    <col min="12" max="12" width="8.43" customWidth="1"/>
    <col min="13" max="13" width="30" customWidth="1"/>
    <col min="14" max="14" width="9.29" customWidth="1"/>
    <col min="15" max="15" width="13" customWidth="1"/>
    <col min="16" max="16" width="8.14" customWidth="1"/>
    <col min="17" max="17" width="8.14" customWidth="1"/>
    <col min="18" max="18" width="12" customWidth="1"/>
    <col min="19" max="19" width="8.14" customWidth="1"/>
    <col min="20" max="20" width="8.14" customWidth="1"/>
    <col min="21" max="21" width="12" customWidth="1"/>
    <col min="22" max="22" width="7.86" customWidth="1"/>
    <col min="23" max="23" width="7.86" customWidth="1"/>
    <col min="24" max="24" width="7.86" customWidth="1"/>
    <col min="25" max="25" width="7.86" customWidth="1"/>
    <col min="26" max="26" width="7.86" customWidth="1"/>
    <col min="27" max="27" width="7.86" customWidth="1"/>
    <col min="28" max="28" width="7.86" customWidth="1"/>
    <col min="29" max="29" width="9" customWidth="1"/>
    <col min="30" max="30" width="7.9" customWidth="1"/>
    <col min="31" max="31" width="35.29" customWidth="1"/>
    <col min="32" max="32" width="7.86" customWidth="1"/>
    <col min="33" max="33" width="7.86" customWidth="1"/>
    <col min="34" max="34" width="7.86" customWidth="1"/>
    <col min="35" max="35" width="7.86" customWidth="1"/>
    <col min="36" max="36" width="7.86" customWidth="1"/>
    <col min="37" max="37" width="7.86" customWidth="1"/>
    <col min="38" max="38" width="7.86" customWidth="1"/>
    <col min="39" max="39" width="7.86" customWidth="1"/>
    <col min="40" max="40" width="7.86" customWidth="1"/>
    <col min="41" max="41" width="7.86" customWidth="1"/>
    <col min="42" max="42" width="20" customWidth="1"/>
    <col min="43" max="43" width="7.86" customWidth="1"/>
    <col min="44" max="44" width="7.86" customWidth="1"/>
    <col min="45" max="45" width="35.29" customWidth="1"/>
    <col min="46" max="16384" width="35.29" customWidth="1"/>
  </cols>
  <sheetData>
    <row r="1">
      <c r="C1" s="1"/>
      <c r="D1" s="1"/>
      <c r="E1" s="1"/>
      <c r="F1" s="4"/>
      <c r="G1" s="2" t="s">
        <v>0</v>
      </c>
      <c r="H1" s="1"/>
      <c r="I1" s="1"/>
      <c r="J1" s="1"/>
      <c r="K1" s="1"/>
      <c r="L1" s="1"/>
    </row>
    <row r="2">
      <c r="B2" s="5" t="s">
        <v>1</v>
      </c>
      <c r="C2" s="1"/>
      <c r="D2" s="1"/>
      <c r="E2" s="1"/>
      <c r="F2" s="4"/>
      <c r="G2" s="5" t="s">
        <v>2</v>
      </c>
      <c r="H2" s="1"/>
      <c r="I2" s="1"/>
      <c r="J2" s="1"/>
      <c r="K2" s="1"/>
      <c r="L2" s="1"/>
    </row>
    <row r="3">
      <c r="C3" s="1"/>
      <c r="D3" s="1"/>
      <c r="E3" s="1"/>
      <c r="F3" s="4"/>
      <c r="G3" s="5" t="s">
        <v>3</v>
      </c>
      <c r="H3" s="1"/>
      <c r="I3" s="1"/>
      <c r="J3" s="1"/>
      <c r="K3" s="1"/>
      <c r="L3" s="1"/>
    </row>
    <row r="5" ht="40" customHeight="1">
      <c r="A5" s="6" t="s">
        <v>4</v>
      </c>
      <c r="B5" s="18">
        <f>ROUND(SUBTOTAL(102,A7:A15),2)</f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9">
        <f>ROUND(SUBTOTAL(109,P7:P15),2)</f>
      </c>
      <c r="Q5" s="6"/>
      <c r="R5" s="20">
        <f>ROUND(SUBTOTAL(109,R7:R15),2)</f>
      </c>
      <c r="S5" s="21">
        <f>ROUND((1-(SUBTOTAL(109,U7:U15)/SUBTOTAL(109,R7:R15)))*(-100),2)</f>
      </c>
      <c r="T5" s="6"/>
      <c r="U5" s="20">
        <f>ROUND(SUBTOTAL(109,U7:U15),2)</f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ht="40" customHeight="1" s="3" customFormat="1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7" t="s">
        <v>21</v>
      </c>
      <c r="R6" s="7" t="s">
        <v>22</v>
      </c>
      <c r="S6" s="9" t="s">
        <v>23</v>
      </c>
      <c r="T6" s="7" t="s">
        <v>24</v>
      </c>
      <c r="U6" s="9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7" t="s">
        <v>33</v>
      </c>
      <c r="AD6" s="7" t="s">
        <v>34</v>
      </c>
      <c r="AE6" s="7" t="s">
        <v>35</v>
      </c>
      <c r="AF6" s="7" t="s">
        <v>36</v>
      </c>
      <c r="AG6" s="7" t="s">
        <v>37</v>
      </c>
      <c r="AH6" s="7" t="s">
        <v>38</v>
      </c>
      <c r="AI6" s="7" t="s">
        <v>39</v>
      </c>
      <c r="AJ6" s="7" t="s">
        <v>40</v>
      </c>
      <c r="AK6" s="7" t="s">
        <v>41</v>
      </c>
      <c r="AL6" s="7" t="s">
        <v>42</v>
      </c>
      <c r="AM6" s="7" t="s">
        <v>43</v>
      </c>
      <c r="AN6" s="7" t="s">
        <v>44</v>
      </c>
      <c r="AO6" s="7" t="s">
        <v>45</v>
      </c>
      <c r="AP6" s="7" t="s">
        <v>46</v>
      </c>
      <c r="AQ6" s="7" t="s">
        <v>47</v>
      </c>
      <c r="AR6" s="7" t="s">
        <v>48</v>
      </c>
      <c r="AS6" s="7" t="s">
        <v>49</v>
      </c>
    </row>
    <row r="7">
      <c r="A7" s="11">
        <v>1</v>
      </c>
      <c r="B7" s="11" t="s">
        <v>50</v>
      </c>
      <c r="C7" s="11" t="s">
        <v>51</v>
      </c>
      <c r="D7" s="11" t="s">
        <v>52</v>
      </c>
      <c r="E7" s="12">
        <f>=HYPERLINK("https://diamview.com/DNA/Index?sRefNo=DAB-492766"," DNA ")</f>
      </c>
      <c r="F7" s="12">
        <f>=HYPERLINK("https://diamview.com/DNA/Image?sRefNo=DAB-492766"," Image ")</f>
      </c>
      <c r="G7" s="12">
        <f>=HYPERLINK("https://diamview.com/DNA/Vision360?d=DAB-492766&amp;sv=0,1,2,3,4&amp;z=1&amp;i=HDInfo?SeqNo=DAB-492766"," Video ")</f>
      </c>
      <c r="H7" s="11" t="s">
        <v>53</v>
      </c>
      <c r="I7" s="14" t="s">
        <v>54</v>
      </c>
      <c r="J7" s="12">
        <f>=HYPERLINK("https://diamview.com/DNA/certi?SeqNo=6461182059","GIA ")</f>
      </c>
      <c r="K7" s="11" t="s">
        <v>55</v>
      </c>
      <c r="L7" s="11" t="s">
        <v>56</v>
      </c>
      <c r="M7" s="11" t="s">
        <v>57</v>
      </c>
      <c r="N7" s="11" t="s">
        <v>58</v>
      </c>
      <c r="O7" s="11" t="s">
        <v>59</v>
      </c>
      <c r="P7" s="13">
        <v>2.71</v>
      </c>
      <c r="Q7" s="13">
        <v>17000</v>
      </c>
      <c r="R7" s="13">
        <f>=Q7*P7</f>
      </c>
      <c r="S7" s="15">
        <v>-27.38</v>
      </c>
      <c r="T7" s="16">
        <f>=U7/P7</f>
      </c>
      <c r="U7" s="15">
        <f>=R7+(R7*S7/100)</f>
      </c>
      <c r="V7" s="11" t="s">
        <v>60</v>
      </c>
      <c r="W7" s="11" t="s">
        <v>61</v>
      </c>
      <c r="X7" s="11" t="s">
        <v>62</v>
      </c>
      <c r="Y7" s="11" t="s">
        <v>63</v>
      </c>
      <c r="Z7" s="17">
        <v>9.49</v>
      </c>
      <c r="AA7" s="17">
        <v>6.88</v>
      </c>
      <c r="AB7" s="17">
        <v>4.47</v>
      </c>
      <c r="AC7" s="17">
        <v>65</v>
      </c>
      <c r="AD7" s="17">
        <v>63</v>
      </c>
      <c r="AE7" s="11" t="s">
        <v>64</v>
      </c>
      <c r="AF7" s="11" t="s">
        <v>65</v>
      </c>
      <c r="AG7" s="11" t="s">
        <v>66</v>
      </c>
      <c r="AH7" s="11" t="s">
        <v>66</v>
      </c>
      <c r="AI7" s="11" t="s">
        <v>66</v>
      </c>
      <c r="AJ7" s="11" t="s">
        <v>66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1" t="s">
        <v>67</v>
      </c>
      <c r="AQ7" s="11" t="s">
        <v>68</v>
      </c>
      <c r="AR7" s="11" t="s">
        <v>57</v>
      </c>
      <c r="AS7" s="11" t="s">
        <v>69</v>
      </c>
    </row>
    <row r="8">
      <c r="A8" s="11">
        <v>2</v>
      </c>
      <c r="B8" s="11" t="s">
        <v>70</v>
      </c>
      <c r="C8" s="11" t="s">
        <v>51</v>
      </c>
      <c r="D8" s="11" t="s">
        <v>52</v>
      </c>
      <c r="E8" s="12">
        <f>=HYPERLINK("https://diamview.com/DNA/Index?sRefNo=CZR-490906"," DNA ")</f>
      </c>
      <c r="F8" s="12">
        <f>=HYPERLINK("https://diamview.com/DNA/Image?sRefNo=CZR-490906"," Image ")</f>
      </c>
      <c r="G8" s="12">
        <f>=HYPERLINK("https://diamview.com/DNA/Vision360?d=CZR-490906&amp;sv=0,1,2,3,4&amp;z=1&amp;i=HDInfo?SeqNo=CZR-490906"," Video ")</f>
      </c>
      <c r="H8" s="11" t="s">
        <v>53</v>
      </c>
      <c r="I8" s="14" t="s">
        <v>54</v>
      </c>
      <c r="J8" s="12">
        <f>=HYPERLINK("https://diamview.com/DNA/certi?SeqNo=6461045558","GIA ")</f>
      </c>
      <c r="K8" s="11" t="s">
        <v>71</v>
      </c>
      <c r="L8" s="11" t="s">
        <v>56</v>
      </c>
      <c r="M8" s="11" t="s">
        <v>57</v>
      </c>
      <c r="N8" s="11" t="s">
        <v>72</v>
      </c>
      <c r="O8" s="11" t="s">
        <v>73</v>
      </c>
      <c r="P8" s="13">
        <v>2.02</v>
      </c>
      <c r="Q8" s="13">
        <v>9700</v>
      </c>
      <c r="R8" s="13">
        <f>=Q8*P8</f>
      </c>
      <c r="S8" s="15">
        <v>-41.69</v>
      </c>
      <c r="T8" s="16">
        <f>=U8/P8</f>
      </c>
      <c r="U8" s="15">
        <f>=R8+(R8*S8/100)</f>
      </c>
      <c r="V8" s="11" t="s">
        <v>60</v>
      </c>
      <c r="W8" s="11" t="s">
        <v>62</v>
      </c>
      <c r="X8" s="11" t="s">
        <v>62</v>
      </c>
      <c r="Y8" s="11" t="s">
        <v>74</v>
      </c>
      <c r="Z8" s="17">
        <v>8.19</v>
      </c>
      <c r="AA8" s="17">
        <v>6.02</v>
      </c>
      <c r="AB8" s="17">
        <v>4.12</v>
      </c>
      <c r="AC8" s="17">
        <v>68.4</v>
      </c>
      <c r="AD8" s="17">
        <v>65</v>
      </c>
      <c r="AE8" s="11" t="s">
        <v>75</v>
      </c>
      <c r="AF8" s="11" t="s">
        <v>65</v>
      </c>
      <c r="AG8" s="11" t="s">
        <v>76</v>
      </c>
      <c r="AH8" s="11" t="s">
        <v>76</v>
      </c>
      <c r="AI8" s="11" t="s">
        <v>66</v>
      </c>
      <c r="AJ8" s="11" t="s">
        <v>66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1" t="s">
        <v>67</v>
      </c>
      <c r="AQ8" s="11" t="s">
        <v>68</v>
      </c>
      <c r="AR8" s="11" t="s">
        <v>57</v>
      </c>
      <c r="AS8" s="11" t="s">
        <v>57</v>
      </c>
    </row>
    <row r="9">
      <c r="A9" s="11">
        <v>3</v>
      </c>
      <c r="B9" s="11" t="s">
        <v>77</v>
      </c>
      <c r="C9" s="11" t="s">
        <v>51</v>
      </c>
      <c r="D9" s="11" t="s">
        <v>78</v>
      </c>
      <c r="E9" s="12">
        <f>=HYPERLINK("https://diamview.com/DNA/Index?sRefNo=DBC-498114"," DNA ")</f>
      </c>
      <c r="F9" s="12">
        <f>=HYPERLINK("https://diamview.com/DNA/Image?sRefNo=DBC-498114"," Image ")</f>
      </c>
      <c r="G9" s="12">
        <f>=HYPERLINK("https://diamview.com/DNA/Vision360?d=DBC-498114&amp;sv=0,1,2,3,4&amp;z=1&amp;i=HDInfo?SeqNo=DBC-498114"," Video ")</f>
      </c>
      <c r="H9" s="11" t="s">
        <v>53</v>
      </c>
      <c r="I9" s="14" t="s">
        <v>54</v>
      </c>
      <c r="J9" s="12">
        <f>=HYPERLINK("https://diamview.com/DNA/certi?SeqNo=1463554511","GIA ")</f>
      </c>
      <c r="K9" s="11" t="s">
        <v>79</v>
      </c>
      <c r="L9" s="11" t="s">
        <v>56</v>
      </c>
      <c r="M9" s="11" t="s">
        <v>57</v>
      </c>
      <c r="N9" s="11" t="s">
        <v>72</v>
      </c>
      <c r="O9" s="11" t="s">
        <v>73</v>
      </c>
      <c r="P9" s="13">
        <v>2</v>
      </c>
      <c r="Q9" s="13">
        <v>9700</v>
      </c>
      <c r="R9" s="13">
        <f>=Q9*P9</f>
      </c>
      <c r="S9" s="15">
        <v>-39.83</v>
      </c>
      <c r="T9" s="16">
        <f>=U9/P9</f>
      </c>
      <c r="U9" s="15">
        <f>=R9+(R9*S9/100)</f>
      </c>
      <c r="V9" s="11" t="s">
        <v>60</v>
      </c>
      <c r="W9" s="11" t="s">
        <v>62</v>
      </c>
      <c r="X9" s="11" t="s">
        <v>62</v>
      </c>
      <c r="Y9" s="11" t="s">
        <v>74</v>
      </c>
      <c r="Z9" s="17">
        <v>8.16</v>
      </c>
      <c r="AA9" s="17">
        <v>6</v>
      </c>
      <c r="AB9" s="17">
        <v>4.08</v>
      </c>
      <c r="AC9" s="17">
        <v>68</v>
      </c>
      <c r="AD9" s="17">
        <v>66</v>
      </c>
      <c r="AE9" s="11" t="s">
        <v>80</v>
      </c>
      <c r="AF9" s="11" t="s">
        <v>65</v>
      </c>
      <c r="AG9" s="11" t="s">
        <v>66</v>
      </c>
      <c r="AH9" s="11" t="s">
        <v>76</v>
      </c>
      <c r="AI9" s="11" t="s">
        <v>66</v>
      </c>
      <c r="AJ9" s="11" t="s">
        <v>76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1" t="s">
        <v>81</v>
      </c>
      <c r="AQ9" s="11" t="s">
        <v>68</v>
      </c>
      <c r="AR9" s="11" t="s">
        <v>57</v>
      </c>
      <c r="AS9" s="11" t="s">
        <v>82</v>
      </c>
    </row>
    <row r="10">
      <c r="A10" s="11">
        <v>4</v>
      </c>
      <c r="B10" s="11" t="s">
        <v>83</v>
      </c>
      <c r="C10" s="11" t="s">
        <v>51</v>
      </c>
      <c r="D10" s="11" t="s">
        <v>52</v>
      </c>
      <c r="E10" s="12">
        <f>=HYPERLINK("https://diamview.com/DNA/Index?sRefNo=CYA-484277"," DNA ")</f>
      </c>
      <c r="F10" s="12">
        <f>=HYPERLINK("https://diamview.com/DNA/Image?sRefNo=CYA-484277"," Image ")</f>
      </c>
      <c r="G10" s="12">
        <f>=HYPERLINK("https://diamview.com/DNA/Vision360?d=CYA-484277&amp;sv=0,1,2,3,4&amp;z=1&amp;i=HDInfo?SeqNo=CYA-484277"," Video ")</f>
      </c>
      <c r="H10" s="11" t="s">
        <v>53</v>
      </c>
      <c r="I10" s="14" t="s">
        <v>84</v>
      </c>
      <c r="J10" s="12">
        <f>=HYPERLINK("https://diamview.com/DNA/certi?SeqNo=2456515688","GIA ")</f>
      </c>
      <c r="K10" s="11" t="s">
        <v>85</v>
      </c>
      <c r="L10" s="11" t="s">
        <v>56</v>
      </c>
      <c r="M10" s="11" t="s">
        <v>57</v>
      </c>
      <c r="N10" s="11" t="s">
        <v>86</v>
      </c>
      <c r="O10" s="11" t="s">
        <v>59</v>
      </c>
      <c r="P10" s="13">
        <v>1.83</v>
      </c>
      <c r="Q10" s="13">
        <v>11200</v>
      </c>
      <c r="R10" s="13">
        <f>=Q10*P10</f>
      </c>
      <c r="S10" s="15">
        <v>-39.44</v>
      </c>
      <c r="T10" s="16">
        <f>=U10/P10</f>
      </c>
      <c r="U10" s="15">
        <f>=R10+(R10*S10/100)</f>
      </c>
      <c r="V10" s="11" t="s">
        <v>60</v>
      </c>
      <c r="W10" s="11" t="s">
        <v>62</v>
      </c>
      <c r="X10" s="11" t="s">
        <v>61</v>
      </c>
      <c r="Y10" s="11" t="s">
        <v>74</v>
      </c>
      <c r="Z10" s="17">
        <v>7.92</v>
      </c>
      <c r="AA10" s="17">
        <v>5.72</v>
      </c>
      <c r="AB10" s="17">
        <v>3.92</v>
      </c>
      <c r="AC10" s="17">
        <v>68.6</v>
      </c>
      <c r="AD10" s="17">
        <v>64</v>
      </c>
      <c r="AE10" s="11" t="s">
        <v>87</v>
      </c>
      <c r="AF10" s="11" t="s">
        <v>65</v>
      </c>
      <c r="AG10" s="11" t="s">
        <v>66</v>
      </c>
      <c r="AH10" s="11" t="s">
        <v>66</v>
      </c>
      <c r="AI10" s="11" t="s">
        <v>66</v>
      </c>
      <c r="AJ10" s="11" t="s">
        <v>76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1" t="s">
        <v>88</v>
      </c>
      <c r="AQ10" s="11" t="s">
        <v>68</v>
      </c>
      <c r="AR10" s="11" t="s">
        <v>57</v>
      </c>
      <c r="AS10" s="11" t="s">
        <v>89</v>
      </c>
    </row>
    <row r="11">
      <c r="A11" s="11">
        <v>5</v>
      </c>
      <c r="B11" s="11" t="s">
        <v>90</v>
      </c>
      <c r="C11" s="11" t="s">
        <v>51</v>
      </c>
      <c r="D11" s="11" t="s">
        <v>52</v>
      </c>
      <c r="E11" s="12">
        <f>=HYPERLINK("https://diamview.com/DNA/Index?sRefNo=DAV-496446"," DNA ")</f>
      </c>
      <c r="F11" s="12">
        <f>=HYPERLINK("https://diamview.com/DNA/Image?sRefNo=DAV-496446"," Image ")</f>
      </c>
      <c r="G11" s="12">
        <f>=HYPERLINK("https://diamview.com/DNA/Vision360?d=DAV-496446&amp;sv=0,1,2,3,4&amp;z=1&amp;i=HDInfo?SeqNo=DAV-496446"," Video ")</f>
      </c>
      <c r="H11" s="11" t="s">
        <v>53</v>
      </c>
      <c r="I11" s="14" t="s">
        <v>84</v>
      </c>
      <c r="J11" s="12">
        <f>=HYPERLINK("https://diamview.com/DNA/certi?SeqNo=6461446173","GIA ")</f>
      </c>
      <c r="K11" s="11" t="s">
        <v>91</v>
      </c>
      <c r="L11" s="11" t="s">
        <v>56</v>
      </c>
      <c r="M11" s="11" t="s">
        <v>57</v>
      </c>
      <c r="N11" s="11" t="s">
        <v>86</v>
      </c>
      <c r="O11" s="11" t="s">
        <v>59</v>
      </c>
      <c r="P11" s="13">
        <v>1.83</v>
      </c>
      <c r="Q11" s="13">
        <v>11200</v>
      </c>
      <c r="R11" s="13">
        <f>=Q11*P11</f>
      </c>
      <c r="S11" s="15">
        <v>-42.18</v>
      </c>
      <c r="T11" s="16">
        <f>=U11/P11</f>
      </c>
      <c r="U11" s="15">
        <f>=R11+(R11*S11/100)</f>
      </c>
      <c r="V11" s="11" t="s">
        <v>60</v>
      </c>
      <c r="W11" s="11" t="s">
        <v>62</v>
      </c>
      <c r="X11" s="11" t="s">
        <v>62</v>
      </c>
      <c r="Y11" s="11" t="s">
        <v>63</v>
      </c>
      <c r="Z11" s="17">
        <v>7.9</v>
      </c>
      <c r="AA11" s="17">
        <v>5.8</v>
      </c>
      <c r="AB11" s="17">
        <v>3.96</v>
      </c>
      <c r="AC11" s="17">
        <v>68.3</v>
      </c>
      <c r="AD11" s="17">
        <v>67</v>
      </c>
      <c r="AE11" s="11" t="s">
        <v>92</v>
      </c>
      <c r="AF11" s="11" t="s">
        <v>65</v>
      </c>
      <c r="AG11" s="11" t="s">
        <v>66</v>
      </c>
      <c r="AH11" s="11" t="s">
        <v>76</v>
      </c>
      <c r="AI11" s="11" t="s">
        <v>66</v>
      </c>
      <c r="AJ11" s="11" t="s">
        <v>76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1" t="s">
        <v>93</v>
      </c>
      <c r="AQ11" s="11" t="s">
        <v>68</v>
      </c>
      <c r="AR11" s="11" t="s">
        <v>57</v>
      </c>
      <c r="AS11" s="11" t="s">
        <v>69</v>
      </c>
    </row>
    <row r="12">
      <c r="A12" s="11">
        <v>6</v>
      </c>
      <c r="B12" s="11" t="s">
        <v>94</v>
      </c>
      <c r="C12" s="11" t="s">
        <v>51</v>
      </c>
      <c r="D12" s="11" t="s">
        <v>52</v>
      </c>
      <c r="E12" s="12">
        <f>=HYPERLINK("https://diamview.com/DNA/Index?sRefNo=DAJ-494315"," DNA ")</f>
      </c>
      <c r="F12" s="12">
        <f>=HYPERLINK("https://diamview.com/DNA/Image?sRefNo=DAJ-494315"," Image ")</f>
      </c>
      <c r="G12" s="12">
        <f>=HYPERLINK("https://diamview.com/DNA/Vision360?d=DAJ-494315&amp;sv=0,1,2,3,4&amp;z=1&amp;i=HDInfo?SeqNo=DAJ-494315"," Video ")</f>
      </c>
      <c r="H12" s="11" t="s">
        <v>53</v>
      </c>
      <c r="I12" s="14" t="s">
        <v>84</v>
      </c>
      <c r="J12" s="12">
        <f>=HYPERLINK("https://diamview.com/DNA/certi?SeqNo=6461296028","GIA ")</f>
      </c>
      <c r="K12" s="11" t="s">
        <v>95</v>
      </c>
      <c r="L12" s="11" t="s">
        <v>56</v>
      </c>
      <c r="M12" s="11" t="s">
        <v>57</v>
      </c>
      <c r="N12" s="11" t="s">
        <v>96</v>
      </c>
      <c r="O12" s="11" t="s">
        <v>97</v>
      </c>
      <c r="P12" s="13">
        <v>1.7</v>
      </c>
      <c r="Q12" s="13">
        <v>9900</v>
      </c>
      <c r="R12" s="13">
        <f>=Q12*P12</f>
      </c>
      <c r="S12" s="15">
        <v>-44.34</v>
      </c>
      <c r="T12" s="16">
        <f>=U12/P12</f>
      </c>
      <c r="U12" s="15">
        <f>=R12+(R12*S12/100)</f>
      </c>
      <c r="V12" s="11" t="s">
        <v>60</v>
      </c>
      <c r="W12" s="11" t="s">
        <v>62</v>
      </c>
      <c r="X12" s="11" t="s">
        <v>61</v>
      </c>
      <c r="Y12" s="11" t="s">
        <v>74</v>
      </c>
      <c r="Z12" s="17">
        <v>7.72</v>
      </c>
      <c r="AA12" s="17">
        <v>5.72</v>
      </c>
      <c r="AB12" s="17">
        <v>3.95</v>
      </c>
      <c r="AC12" s="17">
        <v>69.1</v>
      </c>
      <c r="AD12" s="17">
        <v>67</v>
      </c>
      <c r="AE12" s="11" t="s">
        <v>98</v>
      </c>
      <c r="AF12" s="11" t="s">
        <v>65</v>
      </c>
      <c r="AG12" s="11" t="s">
        <v>76</v>
      </c>
      <c r="AH12" s="11" t="s">
        <v>76</v>
      </c>
      <c r="AI12" s="11" t="s">
        <v>99</v>
      </c>
      <c r="AJ12" s="11" t="s">
        <v>76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1" t="s">
        <v>93</v>
      </c>
      <c r="AQ12" s="11" t="s">
        <v>68</v>
      </c>
      <c r="AR12" s="11" t="s">
        <v>57</v>
      </c>
      <c r="AS12" s="11" t="s">
        <v>57</v>
      </c>
    </row>
    <row r="13">
      <c r="A13" s="11">
        <v>7</v>
      </c>
      <c r="B13" s="11" t="s">
        <v>100</v>
      </c>
      <c r="C13" s="11" t="s">
        <v>51</v>
      </c>
      <c r="D13" s="11" t="s">
        <v>52</v>
      </c>
      <c r="E13" s="12">
        <f>=HYPERLINK("https://diamview.com/DNA/Index?sRefNo=CVQ-475573"," DNA ")</f>
      </c>
      <c r="F13" s="12">
        <f>=HYPERLINK("https://diamview.com/DNA/Image?sRefNo=CVQ-475573"," Image ")</f>
      </c>
      <c r="G13" s="12">
        <f>=HYPERLINK("https://diamview.com/DNA/Vision360?d=CVQ-475573&amp;sv=0,1,2,3,4&amp;z=1&amp;i=HDInfo?SeqNo=CVQ-475573"," Video ")</f>
      </c>
      <c r="H13" s="11" t="s">
        <v>53</v>
      </c>
      <c r="I13" s="14" t="s">
        <v>84</v>
      </c>
      <c r="J13" s="12">
        <f>=HYPERLINK("https://diamview.com/DNA/certi?SeqNo=7443646096","GIA ")</f>
      </c>
      <c r="K13" s="11" t="s">
        <v>101</v>
      </c>
      <c r="L13" s="11" t="s">
        <v>56</v>
      </c>
      <c r="M13" s="11" t="s">
        <v>57</v>
      </c>
      <c r="N13" s="11" t="s">
        <v>96</v>
      </c>
      <c r="O13" s="11" t="s">
        <v>59</v>
      </c>
      <c r="P13" s="13">
        <v>1.7</v>
      </c>
      <c r="Q13" s="13">
        <v>9500</v>
      </c>
      <c r="R13" s="13">
        <f>=Q13*P13</f>
      </c>
      <c r="S13" s="15">
        <v>-45.41</v>
      </c>
      <c r="T13" s="16">
        <f>=U13/P13</f>
      </c>
      <c r="U13" s="15">
        <f>=R13+(R13*S13/100)</f>
      </c>
      <c r="V13" s="11" t="s">
        <v>60</v>
      </c>
      <c r="W13" s="11" t="s">
        <v>62</v>
      </c>
      <c r="X13" s="11" t="s">
        <v>62</v>
      </c>
      <c r="Y13" s="11" t="s">
        <v>74</v>
      </c>
      <c r="Z13" s="17">
        <v>7.5</v>
      </c>
      <c r="AA13" s="17">
        <v>5.77</v>
      </c>
      <c r="AB13" s="17">
        <v>4.04</v>
      </c>
      <c r="AC13" s="17">
        <v>70</v>
      </c>
      <c r="AD13" s="17">
        <v>66</v>
      </c>
      <c r="AE13" s="11" t="s">
        <v>102</v>
      </c>
      <c r="AF13" s="11" t="s">
        <v>65</v>
      </c>
      <c r="AG13" s="11" t="s">
        <v>76</v>
      </c>
      <c r="AH13" s="11" t="s">
        <v>76</v>
      </c>
      <c r="AI13" s="11" t="s">
        <v>76</v>
      </c>
      <c r="AJ13" s="11" t="s">
        <v>66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1" t="s">
        <v>88</v>
      </c>
      <c r="AQ13" s="11" t="s">
        <v>68</v>
      </c>
      <c r="AR13" s="11" t="s">
        <v>57</v>
      </c>
      <c r="AS13" s="11" t="s">
        <v>69</v>
      </c>
    </row>
    <row r="14">
      <c r="A14" s="11">
        <v>8</v>
      </c>
      <c r="B14" s="11" t="s">
        <v>103</v>
      </c>
      <c r="C14" s="11" t="s">
        <v>51</v>
      </c>
      <c r="D14" s="11" t="s">
        <v>52</v>
      </c>
      <c r="E14" s="12">
        <f>=HYPERLINK("https://diamview.com/DNA/Index?sRefNo=CYQ-486404"," DNA ")</f>
      </c>
      <c r="F14" s="12">
        <f>=HYPERLINK("https://diamview.com/DNA/Image?sRefNo=CYQ-486404"," Image ")</f>
      </c>
      <c r="G14" s="12">
        <f>=HYPERLINK("https://diamview.com/DNA/Vision360?d=CYQ-486404&amp;sv=0,1,2,3,4&amp;z=1&amp;i=HDInfo?SeqNo=CYQ-486404"," Video ")</f>
      </c>
      <c r="H14" s="11" t="s">
        <v>53</v>
      </c>
      <c r="I14" s="14" t="s">
        <v>84</v>
      </c>
      <c r="J14" s="12">
        <f>=HYPERLINK("https://diamview.com/DNA/certi?SeqNo=5453710877","GIA ")</f>
      </c>
      <c r="K14" s="11" t="s">
        <v>104</v>
      </c>
      <c r="L14" s="11" t="s">
        <v>56</v>
      </c>
      <c r="M14" s="11" t="s">
        <v>57</v>
      </c>
      <c r="N14" s="11" t="s">
        <v>96</v>
      </c>
      <c r="O14" s="11" t="s">
        <v>59</v>
      </c>
      <c r="P14" s="13">
        <v>1.7</v>
      </c>
      <c r="Q14" s="13">
        <v>9500</v>
      </c>
      <c r="R14" s="13">
        <f>=Q14*P14</f>
      </c>
      <c r="S14" s="15">
        <v>-43.16</v>
      </c>
      <c r="T14" s="16">
        <f>=U14/P14</f>
      </c>
      <c r="U14" s="15">
        <f>=R14+(R14*S14/100)</f>
      </c>
      <c r="V14" s="11" t="s">
        <v>60</v>
      </c>
      <c r="W14" s="11" t="s">
        <v>62</v>
      </c>
      <c r="X14" s="11" t="s">
        <v>62</v>
      </c>
      <c r="Y14" s="11" t="s">
        <v>74</v>
      </c>
      <c r="Z14" s="17">
        <v>7.93</v>
      </c>
      <c r="AA14" s="17">
        <v>5.76</v>
      </c>
      <c r="AB14" s="17">
        <v>4.06</v>
      </c>
      <c r="AC14" s="17">
        <v>70.5</v>
      </c>
      <c r="AD14" s="17">
        <v>68</v>
      </c>
      <c r="AE14" s="11" t="s">
        <v>105</v>
      </c>
      <c r="AF14" s="11" t="s">
        <v>65</v>
      </c>
      <c r="AG14" s="11" t="s">
        <v>76</v>
      </c>
      <c r="AH14" s="11" t="s">
        <v>76</v>
      </c>
      <c r="AI14" s="11" t="s">
        <v>66</v>
      </c>
      <c r="AJ14" s="11" t="s">
        <v>76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1" t="s">
        <v>67</v>
      </c>
      <c r="AQ14" s="11" t="s">
        <v>68</v>
      </c>
      <c r="AR14" s="11" t="s">
        <v>57</v>
      </c>
      <c r="AS14" s="11" t="s">
        <v>106</v>
      </c>
    </row>
    <row r="15">
      <c r="A15" s="11">
        <v>9</v>
      </c>
      <c r="B15" s="11" t="s">
        <v>107</v>
      </c>
      <c r="C15" s="11" t="s">
        <v>51</v>
      </c>
      <c r="D15" s="11" t="s">
        <v>52</v>
      </c>
      <c r="E15" s="12">
        <f>=HYPERLINK("https://diamview.com/DNA/Index?sRefNo=CWR-479516"," DNA ")</f>
      </c>
      <c r="F15" s="12">
        <f>=HYPERLINK("https://diamview.com/DNA/Image?sRefNo=CWR-479516"," Image ")</f>
      </c>
      <c r="G15" s="12">
        <f>=HYPERLINK("https://diamview.com/DNA/Vision360?d=CWR-479516&amp;sv=0,1,2,3,4&amp;z=1&amp;i=HDInfo?SeqNo=CWR-479516"," Video ")</f>
      </c>
      <c r="H15" s="11" t="s">
        <v>53</v>
      </c>
      <c r="I15" s="14" t="s">
        <v>84</v>
      </c>
      <c r="J15" s="12">
        <f>=HYPERLINK("https://diamview.com/DNA/certi?SeqNo=6455081866","GIA ")</f>
      </c>
      <c r="K15" s="11" t="s">
        <v>108</v>
      </c>
      <c r="L15" s="11" t="s">
        <v>56</v>
      </c>
      <c r="M15" s="11" t="s">
        <v>57</v>
      </c>
      <c r="N15" s="11" t="s">
        <v>96</v>
      </c>
      <c r="O15" s="11" t="s">
        <v>73</v>
      </c>
      <c r="P15" s="13">
        <v>1.51</v>
      </c>
      <c r="Q15" s="13">
        <v>8800</v>
      </c>
      <c r="R15" s="13">
        <f>=Q15*P15</f>
      </c>
      <c r="S15" s="15">
        <v>-54.92</v>
      </c>
      <c r="T15" s="16">
        <f>=U15/P15</f>
      </c>
      <c r="U15" s="15">
        <f>=R15+(R15*S15/100)</f>
      </c>
      <c r="V15" s="11" t="s">
        <v>60</v>
      </c>
      <c r="W15" s="11" t="s">
        <v>62</v>
      </c>
      <c r="X15" s="11" t="s">
        <v>61</v>
      </c>
      <c r="Y15" s="11" t="s">
        <v>74</v>
      </c>
      <c r="Z15" s="17">
        <v>7.76</v>
      </c>
      <c r="AA15" s="17">
        <v>5.63</v>
      </c>
      <c r="AB15" s="17">
        <v>3.83</v>
      </c>
      <c r="AC15" s="17">
        <v>68.2</v>
      </c>
      <c r="AD15" s="17">
        <v>66</v>
      </c>
      <c r="AE15" s="11" t="s">
        <v>109</v>
      </c>
      <c r="AF15" s="11" t="s">
        <v>65</v>
      </c>
      <c r="AG15" s="11" t="s">
        <v>66</v>
      </c>
      <c r="AH15" s="11" t="s">
        <v>76</v>
      </c>
      <c r="AI15" s="11" t="s">
        <v>66</v>
      </c>
      <c r="AJ15" s="11" t="s">
        <v>76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1" t="s">
        <v>110</v>
      </c>
      <c r="AQ15" s="11" t="s">
        <v>68</v>
      </c>
      <c r="AR15" s="11" t="s">
        <v>57</v>
      </c>
      <c r="AS15" s="11" t="s">
        <v>82</v>
      </c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</sheetData>
  <autoFilter ref="A6:AS6"/>
  <headerFooter/>
  <ignoredErrors>
    <ignoredError sqref="A1:CV16" numberStoredAsText="1"/>
  </ignoredErrors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SHAIRU GEMS DIAMOND</dc:creator>
  <dc:title>SHAIRU GEMS DIAMOND PVT. LTD.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