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place\MiniGameWorkplace\Ball\doc\策划\"/>
    </mc:Choice>
  </mc:AlternateContent>
  <xr:revisionPtr revIDLastSave="0" documentId="13_ncr:1_{8BE488C6-DB91-4355-A3F3-BC0CC0077A4E}" xr6:coauthVersionLast="36" xr6:coauthVersionMax="36" xr10:uidLastSave="{00000000-0000-0000-0000-000000000000}"/>
  <bookViews>
    <workbookView xWindow="0" yWindow="0" windowWidth="15585" windowHeight="9360" activeTab="1" xr2:uid="{3528F96D-6A23-479E-889E-1412D42EA490}"/>
  </bookViews>
  <sheets>
    <sheet name="Sheet1" sheetId="1" r:id="rId1"/>
    <sheet name="Sheet1 (2)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I7" i="3"/>
  <c r="H7" i="3"/>
  <c r="G7" i="3"/>
  <c r="F7" i="3"/>
  <c r="E7" i="3"/>
  <c r="D7" i="3"/>
  <c r="C7" i="3"/>
  <c r="I6" i="3"/>
  <c r="H6" i="3"/>
  <c r="G6" i="3"/>
  <c r="F6" i="3"/>
  <c r="E6" i="3"/>
  <c r="D6" i="3"/>
  <c r="C6" i="3"/>
  <c r="I5" i="3"/>
  <c r="H5" i="3"/>
  <c r="G5" i="3"/>
  <c r="F5" i="3"/>
  <c r="E5" i="3"/>
  <c r="D5" i="3"/>
  <c r="C5" i="3"/>
  <c r="I4" i="3"/>
  <c r="H4" i="3"/>
  <c r="G4" i="3"/>
  <c r="F4" i="3"/>
  <c r="E4" i="3"/>
  <c r="D4" i="3"/>
  <c r="C4" i="3"/>
  <c r="I3" i="3"/>
  <c r="H3" i="3"/>
  <c r="G3" i="3"/>
  <c r="F3" i="3"/>
  <c r="E3" i="3"/>
  <c r="D3" i="3"/>
  <c r="C3" i="3"/>
  <c r="I2" i="3"/>
  <c r="H2" i="3"/>
  <c r="G2" i="3"/>
  <c r="F2" i="3"/>
  <c r="E2" i="3"/>
  <c r="D2" i="3"/>
  <c r="B7" i="3"/>
  <c r="B6" i="3"/>
  <c r="B5" i="3"/>
  <c r="B4" i="3"/>
  <c r="B3" i="3"/>
  <c r="B2" i="3"/>
  <c r="B7" i="1" l="1"/>
  <c r="I7" i="1" s="1"/>
  <c r="B6" i="1"/>
  <c r="I6" i="1" s="1"/>
  <c r="B5" i="1"/>
  <c r="G5" i="1" s="1"/>
  <c r="B4" i="1"/>
  <c r="G4" i="1" s="1"/>
  <c r="B3" i="1"/>
  <c r="D3" i="1" s="1"/>
  <c r="B2" i="1"/>
  <c r="D2" i="1" s="1"/>
  <c r="F4" i="1" l="1"/>
  <c r="F5" i="1"/>
  <c r="F3" i="1"/>
  <c r="F6" i="1"/>
  <c r="F2" i="1"/>
  <c r="F7" i="1"/>
  <c r="D5" i="1"/>
  <c r="E6" i="1"/>
  <c r="G6" i="1"/>
  <c r="D6" i="1"/>
  <c r="D7" i="1"/>
  <c r="G7" i="1"/>
  <c r="C3" i="1"/>
  <c r="H6" i="1"/>
  <c r="C2" i="1"/>
  <c r="H7" i="1"/>
  <c r="H2" i="1"/>
  <c r="H3" i="1"/>
  <c r="H5" i="1"/>
  <c r="I2" i="1"/>
  <c r="D4" i="1"/>
  <c r="H4" i="1"/>
  <c r="E2" i="1"/>
  <c r="E3" i="1"/>
  <c r="I3" i="1"/>
  <c r="E4" i="1"/>
  <c r="I4" i="1"/>
  <c r="E5" i="1"/>
  <c r="I5" i="1"/>
  <c r="E7" i="1"/>
  <c r="G2" i="1"/>
  <c r="G3" i="1"/>
  <c r="C4" i="1"/>
  <c r="C5" i="1" l="1"/>
  <c r="C7" i="1" l="1"/>
  <c r="C6" i="1"/>
</calcChain>
</file>

<file path=xl/sharedStrings.xml><?xml version="1.0" encoding="utf-8"?>
<sst xmlns="http://schemas.openxmlformats.org/spreadsheetml/2006/main" count="34" uniqueCount="17">
  <si>
    <t>物体</t>
  </si>
  <si>
    <t>摩擦</t>
  </si>
  <si>
    <t>弹性</t>
  </si>
  <si>
    <t>质量/吨</t>
  </si>
  <si>
    <t>线性阻尼</t>
  </si>
  <si>
    <t>旋转阻尼</t>
  </si>
  <si>
    <t>受力</t>
  </si>
  <si>
    <t>木球</t>
  </si>
  <si>
    <t>石球</t>
  </si>
  <si>
    <t>纸球</t>
  </si>
  <si>
    <t>道具木球</t>
  </si>
  <si>
    <t>道具石球</t>
  </si>
  <si>
    <t>道具纸球</t>
  </si>
  <si>
    <t>系数</t>
    <phoneticPr fontId="1" type="noConversion"/>
  </si>
  <si>
    <t>碰撞箱直径/米</t>
    <phoneticPr fontId="1" type="noConversion"/>
  </si>
  <si>
    <t>总系数</t>
  </si>
  <si>
    <t>仅更改绿色部分，表格即可变化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</si>
</sst>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8"/>
      <color rgb="FF333333"/>
      <name val="微软雅黑"/>
      <family val="2"/>
      <charset val="134"/>
    </font>
    <font>
      <b/>
      <sz val="18"/>
      <color rgb="FF333333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rgb="FFE6E6E6"/>
      </left>
      <right style="medium">
        <color rgb="FFE6E6E6"/>
      </right>
      <top style="medium">
        <color rgb="FFE6E6E6"/>
      </top>
      <bottom style="medium">
        <color rgb="FFE6E6E6"/>
      </bottom>
      <diagonal/>
    </border>
    <border>
      <left/>
      <right style="medium">
        <color rgb="FFE6E6E6"/>
      </right>
      <top style="medium">
        <color rgb="FFE6E6E6"/>
      </top>
      <bottom style="medium">
        <color rgb="FFE6E6E6"/>
      </bottom>
      <diagonal/>
    </border>
    <border>
      <left style="medium">
        <color rgb="FFE6E6E6"/>
      </left>
      <right/>
      <top style="medium">
        <color rgb="FFE6E6E6"/>
      </top>
      <bottom style="medium">
        <color rgb="FFE6E6E6"/>
      </bottom>
      <diagonal/>
    </border>
    <border>
      <left/>
      <right style="medium">
        <color rgb="FFE6E6E6"/>
      </right>
      <top/>
      <bottom style="medium">
        <color rgb="FFE6E6E6"/>
      </bottom>
      <diagonal/>
    </border>
    <border>
      <left style="medium">
        <color rgb="FFE6E6E6"/>
      </left>
      <right style="medium">
        <color rgb="FFE6E6E6"/>
      </right>
      <top/>
      <bottom style="medium">
        <color rgb="FFE6E6E6"/>
      </bottom>
      <diagonal/>
    </border>
    <border>
      <left style="medium">
        <color rgb="FFE6E6E6"/>
      </left>
      <right/>
      <top/>
      <bottom style="medium">
        <color rgb="FFE6E6E6"/>
      </bottom>
      <diagonal/>
    </border>
    <border>
      <left/>
      <right style="medium">
        <color rgb="FFE6E6E6"/>
      </right>
      <top style="medium">
        <color rgb="FFE6E6E6"/>
      </top>
      <bottom/>
      <diagonal/>
    </border>
    <border>
      <left style="medium">
        <color rgb="FFE6E6E6"/>
      </left>
      <right style="medium">
        <color rgb="FFE6E6E6"/>
      </right>
      <top style="medium">
        <color rgb="FFE6E6E6"/>
      </top>
      <bottom/>
      <diagonal/>
    </border>
    <border>
      <left style="medium">
        <color rgb="FFE6E6E6"/>
      </left>
      <right/>
      <top style="medium">
        <color rgb="FFE6E6E6"/>
      </top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176" fontId="3" fillId="3" borderId="2" xfId="0" applyNumberFormat="1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vertical="center" wrapText="1"/>
    </xf>
    <xf numFmtId="176" fontId="3" fillId="2" borderId="3" xfId="0" applyNumberFormat="1" applyFont="1" applyFill="1" applyBorder="1" applyAlignment="1">
      <alignment vertical="center" wrapText="1"/>
    </xf>
    <xf numFmtId="0" fontId="3" fillId="3" borderId="7" xfId="0" applyFont="1" applyFill="1" applyBorder="1" applyAlignment="1">
      <alignment horizontal="center" vertical="center" wrapText="1"/>
    </xf>
    <xf numFmtId="176" fontId="3" fillId="2" borderId="8" xfId="0" applyNumberFormat="1" applyFont="1" applyFill="1" applyBorder="1" applyAlignment="1">
      <alignment vertical="center" wrapText="1"/>
    </xf>
    <xf numFmtId="176" fontId="3" fillId="2" borderId="9" xfId="0" applyNumberFormat="1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176" fontId="3" fillId="4" borderId="2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333333"/>
        <name val="微软雅黑"/>
        <family val="2"/>
        <charset val="134"/>
        <scheme val="none"/>
      </font>
      <numFmt numFmtId="176" formatCode="0.00_);[Red]\(0.00\)"/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rgb="FFE6E6E6"/>
        </left>
        <right/>
        <top style="medium">
          <color rgb="FFE6E6E6"/>
        </top>
        <bottom style="medium">
          <color rgb="FFE6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333333"/>
        <name val="微软雅黑"/>
        <family val="2"/>
        <charset val="134"/>
        <scheme val="none"/>
      </font>
      <numFmt numFmtId="176" formatCode="0.00_);[Red]\(0.00\)"/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rgb="FFE6E6E6"/>
        </left>
        <right style="medium">
          <color rgb="FFE6E6E6"/>
        </right>
        <top style="medium">
          <color rgb="FFE6E6E6"/>
        </top>
        <bottom style="medium">
          <color rgb="FFE6E6E6"/>
        </bottom>
      </border>
    </dxf>
    <dxf>
      <font>
        <b val="0"/>
        <strike val="0"/>
        <outline val="0"/>
        <shadow val="0"/>
        <u val="none"/>
        <vertAlign val="baseline"/>
        <sz val="18"/>
        <color rgb="FF333333"/>
        <name val="微软雅黑"/>
        <family val="2"/>
        <charset val="134"/>
        <scheme val="none"/>
      </font>
      <numFmt numFmtId="176" formatCode="0.00_);[Red]\(0.00\)"/>
    </dxf>
    <dxf>
      <font>
        <b val="0"/>
        <strike val="0"/>
        <outline val="0"/>
        <shadow val="0"/>
        <u val="none"/>
        <vertAlign val="baseline"/>
        <sz val="18"/>
        <color rgb="FF333333"/>
        <name val="微软雅黑"/>
        <family val="2"/>
        <charset val="134"/>
        <scheme val="none"/>
      </font>
      <numFmt numFmtId="176" formatCode="0.00_);[Red]\(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333333"/>
        <name val="微软雅黑"/>
        <family val="2"/>
        <charset val="134"/>
        <scheme val="none"/>
      </font>
      <numFmt numFmtId="176" formatCode="0.00_);[Red]\(0.00\)"/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rgb="FFE6E6E6"/>
        </left>
        <right style="medium">
          <color rgb="FFE6E6E6"/>
        </right>
        <top style="medium">
          <color rgb="FFE6E6E6"/>
        </top>
        <bottom style="medium">
          <color rgb="FFE6E6E6"/>
        </bottom>
      </border>
    </dxf>
    <dxf>
      <font>
        <b val="0"/>
        <strike val="0"/>
        <outline val="0"/>
        <shadow val="0"/>
        <u val="none"/>
        <vertAlign val="baseline"/>
        <sz val="18"/>
        <color rgb="FF333333"/>
        <name val="微软雅黑"/>
        <family val="2"/>
        <charset val="134"/>
        <scheme val="none"/>
      </font>
      <numFmt numFmtId="176" formatCode="0.00_);[Red]\(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333333"/>
        <name val="微软雅黑"/>
        <family val="2"/>
        <charset val="134"/>
        <scheme val="none"/>
      </font>
      <numFmt numFmtId="176" formatCode="0.00_);[Red]\(0.00\)"/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E6E6E6"/>
        </left>
        <right style="medium">
          <color rgb="FFE6E6E6"/>
        </right>
        <top style="medium">
          <color rgb="FFE6E6E6"/>
        </top>
        <bottom style="medium">
          <color rgb="FFE6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333333"/>
        <name val="微软雅黑"/>
        <family val="2"/>
        <charset val="134"/>
        <scheme val="none"/>
      </font>
      <numFmt numFmtId="176" formatCode="0.00_);[Red]\(0.00\)"/>
      <fill>
        <patternFill patternType="solid">
          <fgColor indexed="64"/>
          <bgColor rgb="FFF8F8F8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medium">
          <color rgb="FFE6E6E6"/>
        </right>
        <top style="medium">
          <color rgb="FFE6E6E6"/>
        </top>
        <bottom style="medium">
          <color rgb="FFE6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333333"/>
        <name val="微软雅黑"/>
        <family val="2"/>
        <charset val="134"/>
        <scheme val="none"/>
      </font>
      <fill>
        <patternFill patternType="solid">
          <fgColor indexed="64"/>
          <bgColor rgb="FFF8F8F8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medium">
          <color rgb="FFE6E6E6"/>
        </right>
        <top style="medium">
          <color rgb="FFE6E6E6"/>
        </top>
        <bottom style="medium">
          <color rgb="FFE6E6E6"/>
        </bottom>
      </border>
    </dxf>
    <dxf>
      <border outline="0">
        <top style="medium">
          <color rgb="FFE6E6E6"/>
        </top>
      </border>
    </dxf>
    <dxf>
      <border outline="0">
        <bottom style="medium">
          <color rgb="FFE6E6E6"/>
        </bottom>
      </border>
    </dxf>
    <dxf>
      <border outline="0">
        <left style="medium">
          <color rgb="FFE6E6E6"/>
        </left>
        <right style="medium">
          <color rgb="FFE6E6E6"/>
        </right>
        <top style="medium">
          <color rgb="FFE6E6E6"/>
        </top>
        <bottom style="medium">
          <color rgb="FFE6E6E6"/>
        </bottom>
      </border>
    </dxf>
    <dxf>
      <font>
        <b val="0"/>
        <strike val="0"/>
        <outline val="0"/>
        <shadow val="0"/>
        <u val="none"/>
        <vertAlign val="baseline"/>
        <sz val="18"/>
        <color rgb="FF333333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333333"/>
        <name val="微软雅黑"/>
        <family val="2"/>
        <charset val="134"/>
        <scheme val="none"/>
      </font>
      <fill>
        <patternFill patternType="solid">
          <fgColor indexed="64"/>
          <bgColor rgb="FFF8F8F8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E6E6E6"/>
        </left>
        <right style="medium">
          <color rgb="FFE6E6E6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333333"/>
        <name val="微软雅黑"/>
        <family val="2"/>
        <charset val="134"/>
        <scheme val="none"/>
      </font>
      <numFmt numFmtId="176" formatCode="0.00_);[Red]\(0.00\)"/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rgb="FFE6E6E6"/>
        </left>
        <right/>
        <top style="medium">
          <color rgb="FFE6E6E6"/>
        </top>
        <bottom style="medium">
          <color rgb="FFE6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333333"/>
        <name val="微软雅黑"/>
        <family val="2"/>
        <charset val="134"/>
        <scheme val="none"/>
      </font>
      <numFmt numFmtId="176" formatCode="0.00_);[Red]\(0.00\)"/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rgb="FFE6E6E6"/>
        </left>
        <right style="medium">
          <color rgb="FFE6E6E6"/>
        </right>
        <top style="medium">
          <color rgb="FFE6E6E6"/>
        </top>
        <bottom style="medium">
          <color rgb="FFE6E6E6"/>
        </bottom>
      </border>
    </dxf>
    <dxf>
      <font>
        <b val="0"/>
        <strike val="0"/>
        <outline val="0"/>
        <shadow val="0"/>
        <u val="none"/>
        <vertAlign val="baseline"/>
        <sz val="18"/>
        <color rgb="FF333333"/>
        <name val="微软雅黑"/>
        <family val="2"/>
        <charset val="134"/>
        <scheme val="none"/>
      </font>
      <numFmt numFmtId="176" formatCode="0.00_);[Red]\(0.00\)"/>
    </dxf>
    <dxf>
      <font>
        <b val="0"/>
        <strike val="0"/>
        <outline val="0"/>
        <shadow val="0"/>
        <u val="none"/>
        <vertAlign val="baseline"/>
        <sz val="18"/>
        <color rgb="FF333333"/>
        <name val="微软雅黑"/>
        <family val="2"/>
        <charset val="134"/>
        <scheme val="none"/>
      </font>
      <numFmt numFmtId="176" formatCode="0.00_);[Red]\(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333333"/>
        <name val="微软雅黑"/>
        <family val="2"/>
        <charset val="134"/>
        <scheme val="none"/>
      </font>
      <numFmt numFmtId="176" formatCode="0.00_);[Red]\(0.00\)"/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rgb="FFE6E6E6"/>
        </left>
        <right style="medium">
          <color rgb="FFE6E6E6"/>
        </right>
        <top style="medium">
          <color rgb="FFE6E6E6"/>
        </top>
        <bottom style="medium">
          <color rgb="FFE6E6E6"/>
        </bottom>
      </border>
    </dxf>
    <dxf>
      <font>
        <b val="0"/>
        <strike val="0"/>
        <outline val="0"/>
        <shadow val="0"/>
        <u val="none"/>
        <vertAlign val="baseline"/>
        <sz val="18"/>
        <color rgb="FF333333"/>
        <name val="微软雅黑"/>
        <family val="2"/>
        <charset val="134"/>
        <scheme val="none"/>
      </font>
      <numFmt numFmtId="176" formatCode="0.00_);[Red]\(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333333"/>
        <name val="微软雅黑"/>
        <family val="2"/>
        <charset val="134"/>
        <scheme val="none"/>
      </font>
      <numFmt numFmtId="176" formatCode="0.00_);[Red]\(0.00\)"/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E6E6E6"/>
        </left>
        <right style="medium">
          <color rgb="FFE6E6E6"/>
        </right>
        <top style="medium">
          <color rgb="FFE6E6E6"/>
        </top>
        <bottom style="medium">
          <color rgb="FFE6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333333"/>
        <name val="微软雅黑"/>
        <family val="2"/>
        <charset val="134"/>
        <scheme val="none"/>
      </font>
      <numFmt numFmtId="176" formatCode="0.00_);[Red]\(0.00\)"/>
      <fill>
        <patternFill patternType="solid">
          <fgColor indexed="64"/>
          <bgColor rgb="FFF8F8F8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medium">
          <color rgb="FFE6E6E6"/>
        </right>
        <top style="medium">
          <color rgb="FFE6E6E6"/>
        </top>
        <bottom style="medium">
          <color rgb="FFE6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333333"/>
        <name val="微软雅黑"/>
        <family val="2"/>
        <charset val="134"/>
        <scheme val="none"/>
      </font>
      <fill>
        <patternFill patternType="solid">
          <fgColor indexed="64"/>
          <bgColor rgb="FFF8F8F8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medium">
          <color rgb="FFE6E6E6"/>
        </right>
        <top style="medium">
          <color rgb="FFE6E6E6"/>
        </top>
        <bottom style="medium">
          <color rgb="FFE6E6E6"/>
        </bottom>
      </border>
    </dxf>
    <dxf>
      <border outline="0">
        <top style="medium">
          <color rgb="FFE6E6E6"/>
        </top>
      </border>
    </dxf>
    <dxf>
      <border outline="0">
        <left style="medium">
          <color rgb="FFE6E6E6"/>
        </left>
        <right style="medium">
          <color rgb="FFE6E6E6"/>
        </right>
        <top style="medium">
          <color rgb="FFE6E6E6"/>
        </top>
        <bottom style="medium">
          <color rgb="FFE6E6E6"/>
        </bottom>
      </border>
    </dxf>
    <dxf>
      <font>
        <b val="0"/>
        <strike val="0"/>
        <outline val="0"/>
        <shadow val="0"/>
        <u val="none"/>
        <vertAlign val="baseline"/>
        <sz val="18"/>
        <color rgb="FF333333"/>
        <name val="微软雅黑"/>
        <family val="2"/>
        <charset val="134"/>
        <scheme val="none"/>
      </font>
    </dxf>
    <dxf>
      <border outline="0">
        <bottom style="medium">
          <color rgb="FFE6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333333"/>
        <name val="微软雅黑"/>
        <family val="2"/>
        <charset val="134"/>
        <scheme val="none"/>
      </font>
      <fill>
        <patternFill patternType="solid">
          <fgColor indexed="64"/>
          <bgColor rgb="FFF8F8F8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E6E6E6"/>
        </left>
        <right style="medium">
          <color rgb="FFE6E6E6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69A8D5-159D-4197-84CD-38095443D974}" name="表1" displayName="表1" ref="A1:I7" totalsRowShown="0" headerRowDxfId="27" dataDxfId="25" headerRowBorderDxfId="26" tableBorderDxfId="24" totalsRowBorderDxfId="23">
  <autoFilter ref="A1:I7" xr:uid="{C71B413E-F19E-4299-A663-3811E4821FBF}"/>
  <tableColumns count="9">
    <tableColumn id="1" xr3:uid="{682EBAEF-84D8-4777-8155-4BFD5F1D060B}" name="物体" dataDxfId="22"/>
    <tableColumn id="9" xr3:uid="{3C9B8C26-D172-48EC-BE12-FC1506056909}" name="系数" dataDxfId="21"/>
    <tableColumn id="2" xr3:uid="{0B5CF68E-DFB2-42E7-BD90-254AF2EE3858}" name="碰撞箱直径/米" dataDxfId="20">
      <calculatedColumnFormula>表1[[#This Row],[系数]]*4</calculatedColumnFormula>
    </tableColumn>
    <tableColumn id="3" xr3:uid="{3F116DAD-2640-45A6-BD07-8DDA515DC568}" name="摩擦" dataDxfId="19"/>
    <tableColumn id="4" xr3:uid="{6F765315-5B91-457D-A033-9EBB5D0CC6A9}" name="弹性" dataDxfId="18"/>
    <tableColumn id="5" xr3:uid="{17ECE2BE-130F-419A-A40F-967075353630}" name="质量/吨" dataDxfId="17"/>
    <tableColumn id="6" xr3:uid="{3E31A111-2051-4332-8F5C-7AFD9E3B5171}" name="线性阻尼" dataDxfId="16"/>
    <tableColumn id="7" xr3:uid="{323F3999-0CCB-4297-A80D-68D1CE9CE100}" name="旋转阻尼" dataDxfId="15"/>
    <tableColumn id="8" xr3:uid="{CB87A7DE-AA38-468C-9D38-2595A59F8461}" name="受力" dataDxfId="14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CA439D-BFB6-4C5C-92A7-60ED513D24E7}" name="表1_3" displayName="表1_3" ref="A1:I7" totalsRowShown="0" headerRowDxfId="13" dataDxfId="12" headerRowBorderDxfId="10" tableBorderDxfId="11" totalsRowBorderDxfId="9">
  <autoFilter ref="A1:I7" xr:uid="{C71B413E-F19E-4299-A663-3811E4821FBF}"/>
  <tableColumns count="9">
    <tableColumn id="1" xr3:uid="{42C50E81-710A-4888-8108-DE201723081C}" name="物体" dataDxfId="8"/>
    <tableColumn id="9" xr3:uid="{03743528-0EC6-41E7-9C1B-5BF8A2027D67}" name="系数" dataDxfId="7"/>
    <tableColumn id="2" xr3:uid="{4A3679E7-C405-437B-BC74-BA1FB52BF745}" name="碰撞箱直径/米" dataDxfId="6">
      <calculatedColumnFormula>表1_3[[#This Row],[系数]]*4</calculatedColumnFormula>
    </tableColumn>
    <tableColumn id="3" xr3:uid="{B306C956-9473-4AD4-B9F4-3E99A300147E}" name="摩擦" dataDxfId="5"/>
    <tableColumn id="4" xr3:uid="{802CDB33-6299-405F-97B7-0CC3DE4CB389}" name="弹性" dataDxfId="4"/>
    <tableColumn id="5" xr3:uid="{CEE0D0E1-ECE0-4418-8446-A23A08B25935}" name="质量/吨" dataDxfId="3"/>
    <tableColumn id="6" xr3:uid="{C2E12B92-8193-4DFF-A13D-5EB08669905D}" name="线性阻尼" dataDxfId="2"/>
    <tableColumn id="7" xr3:uid="{B5159B53-1EDF-4712-B6DA-A7ECCF4971B3}" name="旋转阻尼" dataDxfId="1">
      <calculatedColumnFormula>表1_3[[#This Row],[系数]]*0.1</calculatedColumnFormula>
    </tableColumn>
    <tableColumn id="8" xr3:uid="{3BF670CB-2B21-4F16-ADB3-4517FD4FBFC2}" name="受力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0BB69-33C6-45DD-9C3C-47D3679FBD44}">
  <dimension ref="A1:K9"/>
  <sheetViews>
    <sheetView workbookViewId="0">
      <selection activeCell="K5" sqref="K5"/>
    </sheetView>
  </sheetViews>
  <sheetFormatPr defaultRowHeight="16.5" x14ac:dyDescent="0.2"/>
  <cols>
    <col min="1" max="1" width="13.75" style="1" customWidth="1"/>
    <col min="2" max="2" width="12" style="1" bestFit="1" customWidth="1"/>
    <col min="3" max="9" width="11.875" style="1" customWidth="1"/>
  </cols>
  <sheetData>
    <row r="1" spans="1:11" ht="50.25" thickBot="1" x14ac:dyDescent="0.25">
      <c r="A1" s="2" t="s">
        <v>0</v>
      </c>
      <c r="B1" s="2" t="s">
        <v>13</v>
      </c>
      <c r="C1" s="3" t="s">
        <v>14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4" t="s">
        <v>6</v>
      </c>
      <c r="K1" s="12" t="s">
        <v>15</v>
      </c>
    </row>
    <row r="2" spans="1:11" ht="25.5" thickBot="1" x14ac:dyDescent="0.25">
      <c r="A2" s="5" t="s">
        <v>7</v>
      </c>
      <c r="B2" s="6">
        <f>K2</f>
        <v>1</v>
      </c>
      <c r="C2" s="7">
        <f>表1[[#This Row],[系数]]*4</f>
        <v>4</v>
      </c>
      <c r="D2" s="7">
        <f>表1[[#This Row],[系数]]*0.8</f>
        <v>0.8</v>
      </c>
      <c r="E2" s="7">
        <f>表1[[#This Row],[系数]]*0.2</f>
        <v>0.2</v>
      </c>
      <c r="F2" s="7">
        <f>表1[[#This Row],[系数]]*1.9</f>
        <v>1.9</v>
      </c>
      <c r="G2" s="7">
        <f>表1[[#This Row],[系数]]*0.9</f>
        <v>0.9</v>
      </c>
      <c r="H2" s="7">
        <f>表1[[#This Row],[系数]]*0.1</f>
        <v>0.1</v>
      </c>
      <c r="I2" s="8">
        <f>表1[[#This Row],[系数]]*0.43</f>
        <v>0.43</v>
      </c>
      <c r="K2" s="13">
        <v>1</v>
      </c>
    </row>
    <row r="3" spans="1:11" ht="25.5" thickBot="1" x14ac:dyDescent="0.25">
      <c r="A3" s="5" t="s">
        <v>8</v>
      </c>
      <c r="B3" s="6">
        <f>K2</f>
        <v>1</v>
      </c>
      <c r="C3" s="7">
        <f>表1[[#This Row],[系数]]*4</f>
        <v>4</v>
      </c>
      <c r="D3" s="7">
        <f>表1[[#This Row],[系数]]*0.5</f>
        <v>0.5</v>
      </c>
      <c r="E3" s="7">
        <f>表1[[#This Row],[系数]]*0.1</f>
        <v>0.1</v>
      </c>
      <c r="F3" s="7">
        <f>表1[[#This Row],[系数]]*10</f>
        <v>10</v>
      </c>
      <c r="G3" s="7">
        <f>表1[[#This Row],[系数]]*0.3</f>
        <v>0.3</v>
      </c>
      <c r="H3" s="7">
        <f>表1[[#This Row],[系数]]*0.1</f>
        <v>0.1</v>
      </c>
      <c r="I3" s="8">
        <f>表1[[#This Row],[系数]]*0.92</f>
        <v>0.92</v>
      </c>
    </row>
    <row r="4" spans="1:11" ht="25.5" thickBot="1" x14ac:dyDescent="0.25">
      <c r="A4" s="9" t="s">
        <v>9</v>
      </c>
      <c r="B4" s="6">
        <f>K2</f>
        <v>1</v>
      </c>
      <c r="C4" s="7">
        <f>表1[[#This Row],[系数]]*4</f>
        <v>4</v>
      </c>
      <c r="D4" s="10">
        <f>表1[[#This Row],[系数]]*0.5</f>
        <v>0.5</v>
      </c>
      <c r="E4" s="10">
        <f>表1[[#This Row],[系数]]*0.4</f>
        <v>0.4</v>
      </c>
      <c r="F4" s="10">
        <f>表1[[#This Row],[系数]]*0.2</f>
        <v>0.2</v>
      </c>
      <c r="G4" s="10">
        <f>表1[[#This Row],[系数]]*1.5</f>
        <v>1.5</v>
      </c>
      <c r="H4" s="10">
        <f>表1[[#This Row],[系数]]*0.1</f>
        <v>0.1</v>
      </c>
      <c r="I4" s="11">
        <f>表1[[#This Row],[系数]]*0.065</f>
        <v>6.5000000000000002E-2</v>
      </c>
    </row>
    <row r="5" spans="1:11" ht="25.5" thickBot="1" x14ac:dyDescent="0.25">
      <c r="A5" s="5" t="s">
        <v>10</v>
      </c>
      <c r="B5" s="6">
        <f>K2</f>
        <v>1</v>
      </c>
      <c r="C5" s="7">
        <f>表1[[#This Row],[系数]]*4</f>
        <v>4</v>
      </c>
      <c r="D5" s="7">
        <f>表1[[#This Row],[系数]]*0.6</f>
        <v>0.6</v>
      </c>
      <c r="E5" s="7">
        <f>表1[[#This Row],[系数]]*0.2</f>
        <v>0.2</v>
      </c>
      <c r="F5" s="7">
        <f>表1[[#This Row],[系数]]*2</f>
        <v>2</v>
      </c>
      <c r="G5" s="7">
        <f>表1[[#This Row],[系数]]*0.6</f>
        <v>0.6</v>
      </c>
      <c r="H5" s="7">
        <f>表1[[#This Row],[系数]]*0.1</f>
        <v>0.1</v>
      </c>
      <c r="I5" s="8">
        <f>表1[[#This Row],[系数]]*0</f>
        <v>0</v>
      </c>
    </row>
    <row r="6" spans="1:11" ht="25.5" thickBot="1" x14ac:dyDescent="0.25">
      <c r="A6" s="5" t="s">
        <v>11</v>
      </c>
      <c r="B6" s="6">
        <f>K2</f>
        <v>1</v>
      </c>
      <c r="C6" s="7">
        <f>表1[[#This Row],[系数]]*4</f>
        <v>4</v>
      </c>
      <c r="D6" s="7">
        <f>表1[[#This Row],[系数]]*0.7</f>
        <v>0.7</v>
      </c>
      <c r="E6" s="7">
        <f>表1[[#This Row],[系数]]*0.1</f>
        <v>0.1</v>
      </c>
      <c r="F6" s="7">
        <f>表1[[#This Row],[系数]]*10</f>
        <v>10</v>
      </c>
      <c r="G6" s="7">
        <f>表1[[#This Row],[系数]]*0.2</f>
        <v>0.2</v>
      </c>
      <c r="H6" s="7">
        <f>表1[[#This Row],[系数]]*0.1</f>
        <v>0.1</v>
      </c>
      <c r="I6" s="8">
        <f>表1[[#This Row],[系数]]*0</f>
        <v>0</v>
      </c>
    </row>
    <row r="7" spans="1:11" ht="25.5" thickBot="1" x14ac:dyDescent="0.25">
      <c r="A7" s="9" t="s">
        <v>12</v>
      </c>
      <c r="B7" s="6">
        <f>K2</f>
        <v>1</v>
      </c>
      <c r="C7" s="7">
        <f>表1[[#This Row],[系数]]*4</f>
        <v>4</v>
      </c>
      <c r="D7" s="10">
        <f>表1[[#This Row],[系数]]*0.5</f>
        <v>0.5</v>
      </c>
      <c r="E7" s="10">
        <f>表1[[#This Row],[系数]]*0.4</f>
        <v>0.4</v>
      </c>
      <c r="F7" s="10">
        <f>表1[[#This Row],[系数]]*0.2</f>
        <v>0.2</v>
      </c>
      <c r="G7" s="10">
        <f>表1[[#This Row],[系数]]*1.5</f>
        <v>1.5</v>
      </c>
      <c r="H7" s="10">
        <f>表1[[#This Row],[系数]]*0.1</f>
        <v>0.1</v>
      </c>
      <c r="I7" s="11">
        <f>表1[[#This Row],[系数]]*0</f>
        <v>0</v>
      </c>
    </row>
    <row r="9" spans="1:11" x14ac:dyDescent="0.2">
      <c r="A9" s="1" t="s">
        <v>16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71005-2CA0-4538-8EC1-A539AFBF60D7}">
  <dimension ref="A1:K9"/>
  <sheetViews>
    <sheetView tabSelected="1" workbookViewId="0">
      <selection activeCell="C7" sqref="C7"/>
    </sheetView>
  </sheetViews>
  <sheetFormatPr defaultRowHeight="16.5" x14ac:dyDescent="0.2"/>
  <cols>
    <col min="1" max="1" width="13.75" style="1" customWidth="1"/>
    <col min="2" max="2" width="12" style="1" bestFit="1" customWidth="1"/>
    <col min="3" max="9" width="11.875" style="1" customWidth="1"/>
  </cols>
  <sheetData>
    <row r="1" spans="1:11" ht="50.25" thickBot="1" x14ac:dyDescent="0.25">
      <c r="A1" s="2" t="s">
        <v>0</v>
      </c>
      <c r="B1" s="2" t="s">
        <v>13</v>
      </c>
      <c r="C1" s="3" t="s">
        <v>14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4" t="s">
        <v>6</v>
      </c>
      <c r="K1" s="12" t="s">
        <v>15</v>
      </c>
    </row>
    <row r="2" spans="1:11" ht="25.5" thickBot="1" x14ac:dyDescent="0.25">
      <c r="A2" s="5" t="s">
        <v>7</v>
      </c>
      <c r="B2" s="6">
        <f>K2</f>
        <v>1</v>
      </c>
      <c r="C2" s="7">
        <f>B2*4</f>
        <v>4</v>
      </c>
      <c r="D2" s="7">
        <f>B2*0.8</f>
        <v>0.8</v>
      </c>
      <c r="E2" s="7">
        <f>B2*0.2</f>
        <v>0.2</v>
      </c>
      <c r="F2" s="7">
        <f>B2*1.9</f>
        <v>1.9</v>
      </c>
      <c r="G2" s="7">
        <f>B2*0.9</f>
        <v>0.9</v>
      </c>
      <c r="H2" s="7">
        <f>B2*0.1</f>
        <v>0.1</v>
      </c>
      <c r="I2" s="8">
        <f>B2*0.43</f>
        <v>0.43</v>
      </c>
      <c r="K2" s="13">
        <v>1</v>
      </c>
    </row>
    <row r="3" spans="1:11" ht="25.5" thickBot="1" x14ac:dyDescent="0.25">
      <c r="A3" s="5" t="s">
        <v>8</v>
      </c>
      <c r="B3" s="6">
        <f>K2</f>
        <v>1</v>
      </c>
      <c r="C3" s="7">
        <f>B2*4</f>
        <v>4</v>
      </c>
      <c r="D3" s="7">
        <f>B2*0.5</f>
        <v>0.5</v>
      </c>
      <c r="E3" s="7">
        <f>B2*0.1</f>
        <v>0.1</v>
      </c>
      <c r="F3" s="7">
        <f>B2*10</f>
        <v>10</v>
      </c>
      <c r="G3" s="7">
        <f>B2*0.3</f>
        <v>0.3</v>
      </c>
      <c r="H3" s="7">
        <f>B2*0.1</f>
        <v>0.1</v>
      </c>
      <c r="I3" s="8">
        <f>B2*0.92</f>
        <v>0.92</v>
      </c>
    </row>
    <row r="4" spans="1:11" ht="25.5" thickBot="1" x14ac:dyDescent="0.25">
      <c r="A4" s="9" t="s">
        <v>9</v>
      </c>
      <c r="B4" s="6">
        <f>K2</f>
        <v>1</v>
      </c>
      <c r="C4" s="7">
        <f>B2*4</f>
        <v>4</v>
      </c>
      <c r="D4" s="10">
        <f>B2*0.5</f>
        <v>0.5</v>
      </c>
      <c r="E4" s="10">
        <f>B2*0.4</f>
        <v>0.4</v>
      </c>
      <c r="F4" s="10">
        <f>B2*0.2</f>
        <v>0.2</v>
      </c>
      <c r="G4" s="10">
        <f>B2*1.5</f>
        <v>1.5</v>
      </c>
      <c r="H4" s="10">
        <f>B2*0.1</f>
        <v>0.1</v>
      </c>
      <c r="I4" s="11">
        <f>B2*0.065</f>
        <v>6.5000000000000002E-2</v>
      </c>
    </row>
    <row r="5" spans="1:11" ht="25.5" thickBot="1" x14ac:dyDescent="0.25">
      <c r="A5" s="5" t="s">
        <v>10</v>
      </c>
      <c r="B5" s="6">
        <f>K2</f>
        <v>1</v>
      </c>
      <c r="C5" s="7">
        <f>B2*4</f>
        <v>4</v>
      </c>
      <c r="D5" s="7">
        <f>B2*0.6</f>
        <v>0.6</v>
      </c>
      <c r="E5" s="7">
        <f>B2*0.2</f>
        <v>0.2</v>
      </c>
      <c r="F5" s="7">
        <f>B2*2</f>
        <v>2</v>
      </c>
      <c r="G5" s="7">
        <f>B2*0.6</f>
        <v>0.6</v>
      </c>
      <c r="H5" s="7">
        <f>B2*0.1</f>
        <v>0.1</v>
      </c>
      <c r="I5" s="8">
        <f>B2*0</f>
        <v>0</v>
      </c>
    </row>
    <row r="6" spans="1:11" ht="25.5" thickBot="1" x14ac:dyDescent="0.25">
      <c r="A6" s="5" t="s">
        <v>11</v>
      </c>
      <c r="B6" s="6">
        <f>K2</f>
        <v>1</v>
      </c>
      <c r="C6" s="7">
        <f>B2*4</f>
        <v>4</v>
      </c>
      <c r="D6" s="7">
        <f>B2*0.7</f>
        <v>0.7</v>
      </c>
      <c r="E6" s="7">
        <f>B2*0.1</f>
        <v>0.1</v>
      </c>
      <c r="F6" s="7">
        <f>B2*10</f>
        <v>10</v>
      </c>
      <c r="G6" s="7">
        <f>B2*0.2</f>
        <v>0.2</v>
      </c>
      <c r="H6" s="7">
        <f>B2*0.1</f>
        <v>0.1</v>
      </c>
      <c r="I6" s="8">
        <f>B2*0</f>
        <v>0</v>
      </c>
    </row>
    <row r="7" spans="1:11" ht="25.5" thickBot="1" x14ac:dyDescent="0.25">
      <c r="A7" s="9" t="s">
        <v>12</v>
      </c>
      <c r="B7" s="6">
        <f>K2</f>
        <v>1</v>
      </c>
      <c r="C7" s="7">
        <f>B2*4</f>
        <v>4</v>
      </c>
      <c r="D7" s="10">
        <f>B2*0.5</f>
        <v>0.5</v>
      </c>
      <c r="E7" s="10">
        <f>B2*0.4</f>
        <v>0.4</v>
      </c>
      <c r="F7" s="10">
        <f>B2*0.2</f>
        <v>0.2</v>
      </c>
      <c r="G7" s="10">
        <f>B2*1.5</f>
        <v>1.5</v>
      </c>
      <c r="H7" s="10">
        <f>B2*0.1</f>
        <v>0.1</v>
      </c>
      <c r="I7" s="11">
        <f>B2*0</f>
        <v>0</v>
      </c>
    </row>
    <row r="9" spans="1:11" x14ac:dyDescent="0.2">
      <c r="A9" s="1" t="s">
        <v>16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文家宝</dc:creator>
  <cp:lastModifiedBy>文家宝</cp:lastModifiedBy>
  <dcterms:created xsi:type="dcterms:W3CDTF">2024-07-30T10:45:30Z</dcterms:created>
  <dcterms:modified xsi:type="dcterms:W3CDTF">2024-07-30T11:04:23Z</dcterms:modified>
</cp:coreProperties>
</file>